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spichalen\Downloads\Souhrn25\"/>
    </mc:Choice>
  </mc:AlternateContent>
  <xr:revisionPtr revIDLastSave="0" documentId="8_{20B79956-5EDB-4E5E-8243-068F5B335C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zor" sheetId="2" r:id="rId1"/>
    <sheet name="Histor" sheetId="3" r:id="rId2"/>
  </sheets>
  <definedNames>
    <definedName name="_Hlk128117954" localSheetId="0">Vzor!$A$88</definedName>
    <definedName name="_Hlk128120575" localSheetId="0">Vzor!$A$91</definedName>
    <definedName name="_Hlk128120841" localSheetId="0">Vzor!$A$89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3" l="1"/>
  <c r="L46" i="3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O15" i="3" l="1"/>
  <c r="G31" i="3"/>
  <c r="F35" i="3"/>
  <c r="G35" i="3"/>
  <c r="E35" i="3"/>
  <c r="J29" i="3" l="1"/>
  <c r="E39" i="2" l="1"/>
  <c r="E44" i="2" l="1"/>
  <c r="M46" i="3" l="1"/>
  <c r="N30" i="3"/>
  <c r="O13" i="3"/>
  <c r="N9" i="3"/>
  <c r="G2" i="3"/>
  <c r="O9" i="3"/>
  <c r="L45" i="3"/>
  <c r="I48" i="3" l="1"/>
  <c r="J9" i="3" l="1"/>
  <c r="K41" i="2" l="1"/>
  <c r="L41" i="2"/>
  <c r="M41" i="2"/>
  <c r="K42" i="2"/>
  <c r="L42" i="2"/>
  <c r="M42" i="2"/>
  <c r="K43" i="2"/>
  <c r="L43" i="2"/>
  <c r="M43" i="2"/>
  <c r="M31" i="3"/>
  <c r="J15" i="3"/>
  <c r="L28" i="3"/>
  <c r="L27" i="3" s="1"/>
  <c r="L26" i="3" s="1"/>
  <c r="K28" i="3"/>
  <c r="K27" i="3" s="1"/>
  <c r="K26" i="3" s="1"/>
  <c r="I28" i="3"/>
  <c r="I27" i="3" s="1"/>
  <c r="I26" i="3" s="1"/>
  <c r="H28" i="3"/>
  <c r="H27" i="3" s="1"/>
  <c r="H26" i="3" s="1"/>
  <c r="F28" i="3"/>
  <c r="F27" i="3" s="1"/>
  <c r="F26" i="3" s="1"/>
  <c r="E28" i="3"/>
  <c r="L12" i="3"/>
  <c r="L11" i="3" s="1"/>
  <c r="L10" i="3" s="1"/>
  <c r="K12" i="3"/>
  <c r="K11" i="3" s="1"/>
  <c r="K10" i="3" s="1"/>
  <c r="I12" i="3"/>
  <c r="I11" i="3" s="1"/>
  <c r="I10" i="3" s="1"/>
  <c r="H12" i="3"/>
  <c r="H11" i="3" s="1"/>
  <c r="H10" i="3" s="1"/>
  <c r="F12" i="3"/>
  <c r="F11" i="3" s="1"/>
  <c r="F10" i="3" s="1"/>
  <c r="E12" i="3"/>
  <c r="E11" i="3" s="1"/>
  <c r="E10" i="3" s="1"/>
  <c r="E27" i="3" l="1"/>
  <c r="E26" i="3" s="1"/>
  <c r="O26" i="3"/>
  <c r="N10" i="3"/>
  <c r="J31" i="3" l="1"/>
  <c r="M15" i="3"/>
  <c r="G15" i="3"/>
  <c r="H39" i="2" l="1"/>
  <c r="H44" i="2" s="1"/>
  <c r="M2" i="3" l="1"/>
  <c r="J2" i="3"/>
  <c r="F39" i="2" l="1"/>
  <c r="F44" i="2" s="1"/>
  <c r="G39" i="2"/>
  <c r="G44" i="2" s="1"/>
  <c r="I39" i="2"/>
  <c r="I44" i="2" s="1"/>
  <c r="J39" i="2"/>
  <c r="J44" i="2" s="1"/>
  <c r="M25" i="3" l="1"/>
  <c r="J25" i="3"/>
  <c r="G25" i="3"/>
  <c r="N25" i="3" l="1"/>
  <c r="E19" i="3"/>
  <c r="M9" i="3" l="1"/>
  <c r="G9" i="3"/>
  <c r="P34" i="3" l="1"/>
  <c r="O34" i="3"/>
  <c r="N34" i="3"/>
  <c r="P33" i="3"/>
  <c r="O33" i="3"/>
  <c r="N33" i="3"/>
  <c r="P32" i="3"/>
  <c r="O32" i="3"/>
  <c r="N32" i="3"/>
  <c r="O31" i="3"/>
  <c r="N31" i="3"/>
  <c r="P30" i="3"/>
  <c r="O30" i="3"/>
  <c r="O29" i="3"/>
  <c r="N29" i="3"/>
  <c r="O28" i="3"/>
  <c r="N28" i="3"/>
  <c r="O27" i="3"/>
  <c r="N27" i="3"/>
  <c r="N26" i="3"/>
  <c r="P25" i="3"/>
  <c r="O25" i="3"/>
  <c r="H49" i="3" l="1"/>
  <c r="F49" i="3"/>
  <c r="K47" i="3" l="1"/>
  <c r="E48" i="3"/>
  <c r="L47" i="3"/>
  <c r="K46" i="3"/>
  <c r="J28" i="3"/>
  <c r="M29" i="3"/>
  <c r="M28" i="3" s="1"/>
  <c r="M41" i="3"/>
  <c r="G13" i="3"/>
  <c r="G12" i="3" s="1"/>
  <c r="J13" i="3"/>
  <c r="J12" i="3" s="1"/>
  <c r="M13" i="3"/>
  <c r="M47" i="3"/>
  <c r="M40" i="2"/>
  <c r="L40" i="2"/>
  <c r="P18" i="3"/>
  <c r="P17" i="3"/>
  <c r="P49" i="3" s="1"/>
  <c r="P16" i="3"/>
  <c r="P14" i="3"/>
  <c r="J50" i="3"/>
  <c r="J49" i="3"/>
  <c r="J48" i="3"/>
  <c r="J46" i="3"/>
  <c r="G50" i="3"/>
  <c r="G48" i="3"/>
  <c r="G46" i="3"/>
  <c r="E49" i="3"/>
  <c r="M50" i="3"/>
  <c r="O18" i="3"/>
  <c r="O17" i="3"/>
  <c r="O49" i="3" s="1"/>
  <c r="I49" i="3"/>
  <c r="K50" i="3"/>
  <c r="K49" i="3"/>
  <c r="K48" i="3"/>
  <c r="K45" i="3"/>
  <c r="K44" i="3"/>
  <c r="K43" i="3"/>
  <c r="K42" i="3"/>
  <c r="K41" i="3"/>
  <c r="H50" i="3"/>
  <c r="H48" i="3"/>
  <c r="H47" i="3"/>
  <c r="H46" i="3"/>
  <c r="H45" i="3"/>
  <c r="H44" i="3"/>
  <c r="H43" i="3"/>
  <c r="H42" i="3"/>
  <c r="H41" i="3"/>
  <c r="E50" i="3"/>
  <c r="E47" i="3"/>
  <c r="E46" i="3"/>
  <c r="E45" i="3"/>
  <c r="E44" i="3"/>
  <c r="E43" i="3"/>
  <c r="E42" i="3"/>
  <c r="E41" i="3"/>
  <c r="N16" i="3"/>
  <c r="N48" i="3" s="1"/>
  <c r="N18" i="3"/>
  <c r="N17" i="3"/>
  <c r="N49" i="3" s="1"/>
  <c r="N15" i="3"/>
  <c r="N47" i="3" s="1"/>
  <c r="N14" i="3"/>
  <c r="N13" i="3"/>
  <c r="N45" i="3" s="1"/>
  <c r="N12" i="3"/>
  <c r="N11" i="3"/>
  <c r="N43" i="3" s="1"/>
  <c r="N41" i="3"/>
  <c r="L49" i="3"/>
  <c r="L50" i="3"/>
  <c r="L48" i="3"/>
  <c r="M48" i="3"/>
  <c r="M49" i="3"/>
  <c r="G49" i="3"/>
  <c r="I50" i="3"/>
  <c r="F50" i="3"/>
  <c r="L41" i="3"/>
  <c r="G19" i="3"/>
  <c r="O16" i="3"/>
  <c r="O47" i="3"/>
  <c r="O14" i="3"/>
  <c r="O46" i="3" s="1"/>
  <c r="O45" i="3"/>
  <c r="O12" i="3"/>
  <c r="O11" i="3"/>
  <c r="O10" i="3"/>
  <c r="O41" i="3"/>
  <c r="F48" i="3"/>
  <c r="F19" i="3"/>
  <c r="F42" i="3"/>
  <c r="I42" i="3"/>
  <c r="L42" i="3"/>
  <c r="F43" i="3"/>
  <c r="I43" i="3"/>
  <c r="L43" i="3"/>
  <c r="F44" i="3"/>
  <c r="I44" i="3"/>
  <c r="L44" i="3"/>
  <c r="F45" i="3"/>
  <c r="I45" i="3"/>
  <c r="F46" i="3"/>
  <c r="I46" i="3"/>
  <c r="F47" i="3"/>
  <c r="I47" i="3"/>
  <c r="I41" i="3"/>
  <c r="F41" i="3"/>
  <c r="K40" i="2"/>
  <c r="G29" i="3"/>
  <c r="O43" i="3" l="1"/>
  <c r="O42" i="3"/>
  <c r="P29" i="3"/>
  <c r="P31" i="3"/>
  <c r="M27" i="3"/>
  <c r="M26" i="3" s="1"/>
  <c r="G47" i="3"/>
  <c r="M45" i="3"/>
  <c r="G28" i="3"/>
  <c r="P28" i="3" s="1"/>
  <c r="P46" i="3"/>
  <c r="N44" i="3"/>
  <c r="N50" i="3"/>
  <c r="O44" i="3"/>
  <c r="N46" i="3"/>
  <c r="O48" i="3"/>
  <c r="N42" i="3"/>
  <c r="O50" i="3"/>
  <c r="J47" i="3"/>
  <c r="M12" i="3"/>
  <c r="J11" i="3"/>
  <c r="J10" i="3" s="1"/>
  <c r="J45" i="3"/>
  <c r="P50" i="3"/>
  <c r="P48" i="3"/>
  <c r="M44" i="2"/>
  <c r="M39" i="2"/>
  <c r="L39" i="2"/>
  <c r="J44" i="3"/>
  <c r="J41" i="3"/>
  <c r="G41" i="3"/>
  <c r="P41" i="3"/>
  <c r="L44" i="2"/>
  <c r="J27" i="3"/>
  <c r="J26" i="3" s="1"/>
  <c r="G11" i="3"/>
  <c r="P15" i="3"/>
  <c r="K44" i="2"/>
  <c r="G45" i="3"/>
  <c r="P13" i="3"/>
  <c r="K39" i="2"/>
  <c r="P12" i="3" l="1"/>
  <c r="P44" i="3" s="1"/>
  <c r="M44" i="3"/>
  <c r="G44" i="3"/>
  <c r="G27" i="3"/>
  <c r="P45" i="3"/>
  <c r="M11" i="3"/>
  <c r="J43" i="3"/>
  <c r="P47" i="3"/>
  <c r="J42" i="3"/>
  <c r="G10" i="3"/>
  <c r="P11" i="3" l="1"/>
  <c r="M10" i="3"/>
  <c r="M42" i="3" s="1"/>
  <c r="G43" i="3"/>
  <c r="G26" i="3"/>
  <c r="P26" i="3" s="1"/>
  <c r="H45" i="2" s="1"/>
  <c r="P27" i="3"/>
  <c r="M43" i="3"/>
  <c r="P10" i="3" l="1"/>
  <c r="E45" i="2" s="1"/>
  <c r="K45" i="2" s="1"/>
  <c r="P43" i="3"/>
  <c r="G42" i="3"/>
  <c r="P42" i="3" l="1"/>
</calcChain>
</file>

<file path=xl/sharedStrings.xml><?xml version="1.0" encoding="utf-8"?>
<sst xmlns="http://schemas.openxmlformats.org/spreadsheetml/2006/main" count="166" uniqueCount="107">
  <si>
    <t>za obvyklých povětrnostních podmínek</t>
  </si>
  <si>
    <t>za nepříznivých povětrnostních podmínek</t>
  </si>
  <si>
    <t>v důsledku události mimo soustavu a u výrobce</t>
  </si>
  <si>
    <t>Zahrnutá přerušení distribuce elektřiny</t>
  </si>
  <si>
    <t>plánovaná</t>
  </si>
  <si>
    <t>neplánovaná</t>
  </si>
  <si>
    <t>poruchová</t>
  </si>
  <si>
    <t>způsobená poruchou vlastního zařízení</t>
  </si>
  <si>
    <t>vynucená</t>
  </si>
  <si>
    <t>mimořádná</t>
  </si>
  <si>
    <t>nn</t>
  </si>
  <si>
    <t>vn</t>
  </si>
  <si>
    <t>vvn</t>
  </si>
  <si>
    <t>[1/rok]</t>
  </si>
  <si>
    <t>[min/rok]</t>
  </si>
  <si>
    <t>Průměrná doba trvání jednoho přerušení distribuce elektřiny u zákazníka na napěťové hladině</t>
  </si>
  <si>
    <t>Průměrný počet přerušení distribuce elektřiny u zákazníka na napěťové hladině</t>
  </si>
  <si>
    <t>[min]</t>
  </si>
  <si>
    <t>Průměrná souhrnná doba trvání přerušení distribuce elektřiny u zákazníka na napěťové hladině</t>
  </si>
  <si>
    <t>Průměrný počet přerušení distribuce elektřiny u zákazníka na napěťové hladině [1/rok]</t>
  </si>
  <si>
    <t>Průměrná souhrnná doba trvání přerušení distribuce elektřiny u zákazníka na napěťové hladině [min/rok]</t>
  </si>
  <si>
    <t>Počet zákazníků</t>
  </si>
  <si>
    <t>Průměrná souhr. doba trvání</t>
  </si>
  <si>
    <t>přerušení distr. el. v soustavě</t>
  </si>
  <si>
    <t>Průměrný počet přerušení distr.</t>
  </si>
  <si>
    <t>el. v soustavě [1/rok]</t>
  </si>
  <si>
    <t>Průměrná doba trvání jednoho přerušení distribuce elektřiny u zákazníka na napěťové hladině [min]</t>
  </si>
  <si>
    <t>Prům. doba trvání jedn. přer.</t>
  </si>
  <si>
    <t>distr. el. v soustavě [min]</t>
  </si>
  <si>
    <t>Standard</t>
  </si>
  <si>
    <t>dodržení plánovaného omezení nebo přerušení distribuce elektřiny</t>
  </si>
  <si>
    <t>výměny poškozené pojistky</t>
  </si>
  <si>
    <t>zaslání stanoviska k žádosti o připojení zařízení žadatele k přenosové nebo distribuční soustavě</t>
  </si>
  <si>
    <t>umožnění přenosu nebo distribuce elektřiny</t>
  </si>
  <si>
    <t>předávání údajů o měření</t>
  </si>
  <si>
    <t>lhůty pro vyřízení reklamace vyúčtování distribuce elektřiny</t>
  </si>
  <si>
    <t>§</t>
  </si>
  <si>
    <t>Počet případů</t>
  </si>
  <si>
    <t>Napěťová hladina</t>
  </si>
  <si>
    <t>Počet zákazníků [-]</t>
  </si>
  <si>
    <t>Délka kabelových vedení [km]</t>
  </si>
  <si>
    <t>Délka venkovních vedení [km]</t>
  </si>
  <si>
    <t>ukončení přerušení distribuce elektřiny z důvodu prodlení zákazníka nebo dodavatele sdružené služby s úhradou plateb za poskytnutou distribuci</t>
  </si>
  <si>
    <t>ukončení přerušení distribuce elektřiny na žádost dodavatele nebo dodavatele sdružené služby</t>
  </si>
  <si>
    <t>dodržení termínu schůzky se zákazníkem</t>
  </si>
  <si>
    <t>[-]</t>
  </si>
  <si>
    <t>[%]</t>
  </si>
  <si>
    <t>SOUHRNNÁ ZPRÁVA O DOSAŽENÉ ÚROVNI KVALITY DISTRIBUCE ELEKTŘINY A SOUVISEJÍCÍCH SLUŽEB</t>
  </si>
  <si>
    <t>Rok:</t>
  </si>
  <si>
    <t>Počet vyplacených náhrad</t>
  </si>
  <si>
    <t>Výše vyplacených náhrad</t>
  </si>
  <si>
    <t>Celkem</t>
  </si>
  <si>
    <t>[Kč]</t>
  </si>
  <si>
    <t>ostatní neplánovaná</t>
  </si>
  <si>
    <t>Standard nedodržen</t>
  </si>
  <si>
    <t>z toho poruchová za obvyklých povětrnostních podmínek</t>
  </si>
  <si>
    <t>z toho ostatní neplánovaná</t>
  </si>
  <si>
    <t>Teoretická výše náhrad*</t>
  </si>
  <si>
    <r>
      <t>SAIFI</t>
    </r>
    <r>
      <rPr>
        <b/>
        <i/>
        <vertAlign val="subscript"/>
        <sz val="10"/>
        <rFont val="Arial"/>
        <family val="2"/>
        <charset val="238"/>
      </rPr>
      <t>nn</t>
    </r>
  </si>
  <si>
    <r>
      <t>SAIFI</t>
    </r>
    <r>
      <rPr>
        <b/>
        <i/>
        <vertAlign val="subscript"/>
        <sz val="10"/>
        <rFont val="Arial"/>
        <family val="2"/>
        <charset val="238"/>
      </rPr>
      <t>vn</t>
    </r>
  </si>
  <si>
    <r>
      <t>SAIFI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</si>
  <si>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nn</t>
    </r>
  </si>
  <si>
    <r>
      <t>SAIDI</t>
    </r>
    <r>
      <rPr>
        <b/>
        <i/>
        <vertAlign val="subscript"/>
        <sz val="10"/>
        <rFont val="Arial"/>
        <family val="2"/>
        <charset val="238"/>
      </rPr>
      <t>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</si>
  <si>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</si>
  <si>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vše</t>
    </r>
  </si>
  <si>
    <r>
      <t>CAIDI</t>
    </r>
    <r>
      <rPr>
        <b/>
        <i/>
        <vertAlign val="subscript"/>
        <sz val="10"/>
        <rFont val="Arial"/>
        <family val="2"/>
        <charset val="238"/>
      </rPr>
      <t>nn</t>
    </r>
  </si>
  <si>
    <r>
      <t>CAIDI</t>
    </r>
    <r>
      <rPr>
        <b/>
        <i/>
        <vertAlign val="subscript"/>
        <sz val="10"/>
        <rFont val="Arial"/>
        <family val="2"/>
        <charset val="238"/>
      </rPr>
      <t>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</si>
  <si>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</si>
  <si>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vše</t>
    </r>
  </si>
  <si>
    <t>způsobená třetí osobou</t>
  </si>
  <si>
    <t>Příloha č. 6 k vyhlášce č. 540/2005 Sb.</t>
  </si>
  <si>
    <t>Celkové množství distribuované elektřiny [MWh]</t>
  </si>
  <si>
    <t>ukončení přerušení přenosu nebo distribuce elektřiny</t>
  </si>
  <si>
    <t>lhůty pro vyřízení reklamace na kvalitu napětí</t>
  </si>
  <si>
    <t>lhůty pro odstranění příčin snížené kvality napětí</t>
  </si>
  <si>
    <t>výměny měřicího zařízení a vyrovnání plateb</t>
  </si>
  <si>
    <t>z toho poruchová způsobená jednáním třetí osoby</t>
  </si>
  <si>
    <t>* Teoretická výše náhrad - výše náhrad v případě, že by o náhradu požádali všichni zákaznící, kteří měli na poskytnutí náhrad právo.</t>
  </si>
  <si>
    <t>3. Dosažené hodnoty ukazatelů nepřetržitosti distribuce elektřiny (SAIFI, SAIDI) pro zákazníky napájené z hladiny nízkého napětí v posledních 3 letech (graficky)</t>
  </si>
  <si>
    <t>4. Komentář provozovatele distribuční soustavy k hodnocenému období a k dosaženým hodnotám ukazatelů nepřetržitosti distribuce elektřiny</t>
  </si>
  <si>
    <t>celkem - hladinové ukazatele</t>
  </si>
  <si>
    <t>celkem - systémové ukazatele</t>
  </si>
  <si>
    <t xml:space="preserve">Držitel licence: </t>
  </si>
  <si>
    <t>Počet elektroměrů</t>
  </si>
  <si>
    <r>
      <t>SAIFI</t>
    </r>
    <r>
      <rPr>
        <b/>
        <i/>
        <vertAlign val="subscript"/>
        <sz val="10"/>
        <rFont val="Arial"/>
        <family val="2"/>
        <charset val="238"/>
      </rPr>
      <t>vše</t>
    </r>
  </si>
  <si>
    <t>ČEZ Distribuce, a. s.</t>
  </si>
  <si>
    <t>Nejvýznamnější stavby, které mají vliv na zvýšení spolehlivosti dodávky elektřiny:</t>
  </si>
  <si>
    <t>Kumulace poruch vlivem nepřízně počasí zařazené do kategorie 16:</t>
  </si>
  <si>
    <t>2. Dosažené hodnoty ukazatelů nepřetržitosti distribuce elektřiny v roce 2025</t>
  </si>
  <si>
    <t xml:space="preserve">V regionu Sever, Morava, Střed, Východ, Západ ve dnech 09. až 10. ledna 2025  </t>
  </si>
  <si>
    <t xml:space="preserve">V regionu Morava, Střed, Východ ve dnech 04. až 06. června 2025 </t>
  </si>
  <si>
    <t xml:space="preserve">V regionu Morava, Sever, Východ dne 23. června 2025 </t>
  </si>
  <si>
    <t>V regionu Morava dne 28. srpna 2025</t>
  </si>
  <si>
    <t>V regionu Morava, Sever, Východ ve dnech 24. až 25.září 2025</t>
  </si>
  <si>
    <t>1. Plnění standardů distribuce elektřiny v roce 2025</t>
  </si>
  <si>
    <t>Prosenice, rekonstrukce transformovny 110/22 kV,</t>
  </si>
  <si>
    <t>Ostrov-Vřesová, obnova vedení vvn V371 a V372,</t>
  </si>
  <si>
    <t>Neznášov - Nová Paka, obnova vedení 1116-17-18,</t>
  </si>
  <si>
    <t>Nová Hospoda, transformovny 110/22 kV, výstavba nové stanice PM_SKNH,</t>
  </si>
  <si>
    <t>Dražice -AZB Škoda, modernizace vedení 1993/1994 mezi transformovnami,</t>
  </si>
  <si>
    <t>Tachov, obnova rozvodny 110 kV,</t>
  </si>
  <si>
    <t>Havlíčkův Brod, obnova transformovny 110/22 kV,</t>
  </si>
  <si>
    <t>Chomutov Jih, rozvodna 110/22 kV, obnova řídících systémů a vlastní spotřeby,</t>
  </si>
  <si>
    <t>Mohelnice, obnova transformovny 11é/22 kV,</t>
  </si>
  <si>
    <t>Děčín Východ, obnova rozvodny 110/22 kV, řídících systémů a vlastní spotřeby,</t>
  </si>
  <si>
    <t>Odbočka Studénka, modernizace vedení 110 kV, číslo V65/V652,</t>
  </si>
  <si>
    <t>Pec pod Sněžkou, obnova transformovny 35/10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</si>
</sst>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0.000"/>
    <numFmt numFmtId="165" formatCode="#,##0.00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bscript"/>
      <sz val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9F2"/>
      <name val="Wingdings 2"/>
      <family val="1"/>
      <charset val="2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ill="1"/>
    <xf numFmtId="0" fontId="4" fillId="0" borderId="0" xfId="0" applyFont="1"/>
    <xf numFmtId="0" fontId="4" fillId="0" borderId="36" xfId="0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37" xfId="0" applyFont="1" applyBorder="1"/>
    <xf numFmtId="0" fontId="12" fillId="0" borderId="38" xfId="0" applyFont="1" applyFill="1" applyBorder="1"/>
    <xf numFmtId="0" fontId="12" fillId="0" borderId="39" xfId="0" applyFont="1" applyBorder="1"/>
    <xf numFmtId="0" fontId="13" fillId="0" borderId="0" xfId="0" applyFont="1"/>
    <xf numFmtId="0" fontId="15" fillId="0" borderId="14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3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9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3" xfId="0" applyFont="1" applyBorder="1"/>
    <xf numFmtId="0" fontId="15" fillId="0" borderId="10" xfId="0" applyFont="1" applyBorder="1"/>
    <xf numFmtId="0" fontId="15" fillId="0" borderId="0" xfId="0" applyFont="1" applyBorder="1"/>
    <xf numFmtId="0" fontId="15" fillId="0" borderId="37" xfId="0" applyFont="1" applyBorder="1"/>
    <xf numFmtId="0" fontId="0" fillId="0" borderId="40" xfId="0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2" fontId="0" fillId="0" borderId="31" xfId="0" applyNumberFormat="1" applyFill="1" applyBorder="1" applyAlignment="1">
      <alignment vertical="center"/>
    </xf>
    <xf numFmtId="164" fontId="7" fillId="0" borderId="43" xfId="0" applyNumberFormat="1" applyFont="1" applyFill="1" applyBorder="1"/>
    <xf numFmtId="164" fontId="7" fillId="0" borderId="44" xfId="0" applyNumberFormat="1" applyFont="1" applyFill="1" applyBorder="1"/>
    <xf numFmtId="164" fontId="7" fillId="0" borderId="45" xfId="0" applyNumberFormat="1" applyFont="1" applyFill="1" applyBorder="1"/>
    <xf numFmtId="164" fontId="7" fillId="0" borderId="46" xfId="0" applyNumberFormat="1" applyFont="1" applyFill="1" applyBorder="1"/>
    <xf numFmtId="164" fontId="7" fillId="0" borderId="17" xfId="0" applyNumberFormat="1" applyFont="1" applyFill="1" applyBorder="1"/>
    <xf numFmtId="164" fontId="7" fillId="0" borderId="3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/>
    <xf numFmtId="164" fontId="7" fillId="0" borderId="27" xfId="0" applyNumberFormat="1" applyFont="1" applyFill="1" applyBorder="1"/>
    <xf numFmtId="164" fontId="7" fillId="0" borderId="28" xfId="0" applyNumberFormat="1" applyFont="1" applyFill="1" applyBorder="1"/>
    <xf numFmtId="164" fontId="7" fillId="0" borderId="29" xfId="0" applyNumberFormat="1" applyFont="1" applyFill="1" applyBorder="1"/>
    <xf numFmtId="164" fontId="7" fillId="0" borderId="30" xfId="0" applyNumberFormat="1" applyFont="1" applyFill="1" applyBorder="1"/>
    <xf numFmtId="164" fontId="7" fillId="0" borderId="47" xfId="0" applyNumberFormat="1" applyFont="1" applyFill="1" applyBorder="1"/>
    <xf numFmtId="164" fontId="7" fillId="0" borderId="22" xfId="0" applyNumberFormat="1" applyFont="1" applyFill="1" applyBorder="1"/>
    <xf numFmtId="164" fontId="7" fillId="0" borderId="48" xfId="0" applyNumberFormat="1" applyFont="1" applyFill="1" applyBorder="1"/>
    <xf numFmtId="164" fontId="7" fillId="0" borderId="19" xfId="0" applyNumberFormat="1" applyFont="1" applyFill="1" applyBorder="1"/>
    <xf numFmtId="164" fontId="7" fillId="0" borderId="36" xfId="0" applyNumberFormat="1" applyFont="1" applyFill="1" applyBorder="1"/>
    <xf numFmtId="164" fontId="3" fillId="0" borderId="39" xfId="0" applyNumberFormat="1" applyFont="1" applyFill="1" applyBorder="1"/>
    <xf numFmtId="164" fontId="3" fillId="0" borderId="49" xfId="0" applyNumberFormat="1" applyFont="1" applyFill="1" applyBorder="1"/>
    <xf numFmtId="165" fontId="7" fillId="0" borderId="27" xfId="0" applyNumberFormat="1" applyFont="1" applyFill="1" applyBorder="1"/>
    <xf numFmtId="2" fontId="0" fillId="0" borderId="23" xfId="0" applyNumberFormat="1" applyFill="1" applyBorder="1" applyAlignment="1">
      <alignment vertical="center"/>
    </xf>
    <xf numFmtId="3" fontId="0" fillId="0" borderId="50" xfId="0" applyNumberFormat="1" applyFill="1" applyBorder="1" applyAlignment="1">
      <alignment vertical="center"/>
    </xf>
    <xf numFmtId="3" fontId="0" fillId="0" borderId="41" xfId="0" applyNumberFormat="1" applyFill="1" applyBorder="1" applyAlignment="1">
      <alignment vertical="center"/>
    </xf>
    <xf numFmtId="3" fontId="0" fillId="0" borderId="18" xfId="0" applyNumberFormat="1" applyFill="1" applyBorder="1" applyAlignment="1">
      <alignment vertical="center"/>
    </xf>
    <xf numFmtId="3" fontId="4" fillId="0" borderId="0" xfId="0" applyNumberFormat="1" applyFont="1" applyFill="1" applyBorder="1"/>
    <xf numFmtId="0" fontId="16" fillId="0" borderId="0" xfId="0" applyFont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3" fontId="0" fillId="0" borderId="42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55" xfId="0" applyNumberFormat="1" applyFill="1" applyBorder="1" applyAlignment="1">
      <alignment vertical="center"/>
    </xf>
    <xf numFmtId="165" fontId="7" fillId="0" borderId="44" xfId="0" applyNumberFormat="1" applyFont="1" applyFill="1" applyBorder="1"/>
    <xf numFmtId="165" fontId="7" fillId="0" borderId="43" xfId="0" applyNumberFormat="1" applyFont="1" applyFill="1" applyBorder="1"/>
    <xf numFmtId="165" fontId="7" fillId="0" borderId="56" xfId="0" applyNumberFormat="1" applyFont="1" applyFill="1" applyBorder="1"/>
    <xf numFmtId="165" fontId="7" fillId="0" borderId="45" xfId="0" applyNumberFormat="1" applyFont="1" applyFill="1" applyBorder="1"/>
    <xf numFmtId="165" fontId="7" fillId="0" borderId="17" xfId="0" applyNumberFormat="1" applyFont="1" applyFill="1" applyBorder="1"/>
    <xf numFmtId="165" fontId="7" fillId="0" borderId="3" xfId="0" applyNumberFormat="1" applyFont="1" applyFill="1" applyBorder="1"/>
    <xf numFmtId="165" fontId="7" fillId="0" borderId="32" xfId="0" applyNumberFormat="1" applyFont="1" applyFill="1" applyBorder="1"/>
    <xf numFmtId="165" fontId="7" fillId="0" borderId="18" xfId="0" applyNumberFormat="1" applyFont="1" applyFill="1" applyBorder="1"/>
    <xf numFmtId="165" fontId="7" fillId="0" borderId="30" xfId="0" applyNumberFormat="1" applyFont="1" applyFill="1" applyBorder="1"/>
    <xf numFmtId="165" fontId="7" fillId="0" borderId="28" xfId="0" applyNumberFormat="1" applyFont="1" applyFill="1" applyBorder="1"/>
    <xf numFmtId="165" fontId="7" fillId="0" borderId="29" xfId="0" applyNumberFormat="1" applyFont="1" applyFill="1" applyBorder="1"/>
    <xf numFmtId="165" fontId="7" fillId="0" borderId="4" xfId="0" applyNumberFormat="1" applyFont="1" applyFill="1" applyBorder="1"/>
    <xf numFmtId="165" fontId="7" fillId="0" borderId="19" xfId="0" applyNumberFormat="1" applyFont="1" applyFill="1" applyBorder="1"/>
    <xf numFmtId="165" fontId="7" fillId="0" borderId="53" xfId="0" applyNumberFormat="1" applyFont="1" applyFill="1" applyBorder="1"/>
    <xf numFmtId="165" fontId="7" fillId="0" borderId="22" xfId="0" applyNumberFormat="1" applyFont="1" applyFill="1" applyBorder="1"/>
    <xf numFmtId="165" fontId="7" fillId="0" borderId="57" xfId="0" applyNumberFormat="1" applyFont="1" applyFill="1" applyBorder="1"/>
    <xf numFmtId="165" fontId="7" fillId="0" borderId="36" xfId="0" applyNumberFormat="1" applyFont="1" applyFill="1" applyBorder="1"/>
    <xf numFmtId="0" fontId="17" fillId="0" borderId="0" xfId="0" applyFont="1" applyAlignment="1">
      <alignment horizontal="left" vertical="center" indent="1"/>
    </xf>
    <xf numFmtId="164" fontId="7" fillId="0" borderId="56" xfId="0" applyNumberFormat="1" applyFont="1" applyFill="1" applyBorder="1"/>
    <xf numFmtId="164" fontId="7" fillId="0" borderId="84" xfId="0" applyNumberFormat="1" applyFont="1" applyFill="1" applyBorder="1"/>
    <xf numFmtId="164" fontId="7" fillId="0" borderId="4" xfId="0" applyNumberFormat="1" applyFont="1" applyFill="1" applyBorder="1"/>
    <xf numFmtId="164" fontId="7" fillId="0" borderId="57" xfId="0" applyNumberFormat="1" applyFont="1" applyFill="1" applyBorder="1"/>
    <xf numFmtId="3" fontId="0" fillId="0" borderId="0" xfId="0" applyNumberFormat="1" applyAlignment="1">
      <alignment vertical="center"/>
    </xf>
    <xf numFmtId="0" fontId="18" fillId="0" borderId="0" xfId="0" applyFont="1"/>
    <xf numFmtId="0" fontId="1" fillId="0" borderId="0" xfId="0" applyFont="1" applyFill="1" applyAlignment="1">
      <alignment vertical="center"/>
    </xf>
    <xf numFmtId="3" fontId="0" fillId="0" borderId="19" xfId="0" applyNumberFormat="1" applyFill="1" applyBorder="1"/>
    <xf numFmtId="3" fontId="0" fillId="0" borderId="22" xfId="0" applyNumberFormat="1" applyFill="1" applyBorder="1"/>
    <xf numFmtId="3" fontId="0" fillId="0" borderId="19" xfId="0" applyNumberFormat="1" applyFill="1" applyBorder="1" applyAlignment="1">
      <alignment horizontal="right" vertical="center"/>
    </xf>
    <xf numFmtId="3" fontId="0" fillId="0" borderId="22" xfId="0" applyNumberFormat="1" applyFill="1" applyBorder="1" applyAlignment="1">
      <alignment horizontal="right" vertical="center"/>
    </xf>
    <xf numFmtId="3" fontId="0" fillId="0" borderId="36" xfId="0" applyNumberFormat="1" applyFill="1" applyBorder="1"/>
    <xf numFmtId="3" fontId="0" fillId="0" borderId="36" xfId="0" applyNumberFormat="1" applyFill="1" applyBorder="1" applyAlignment="1">
      <alignment horizontal="right" vertical="center"/>
    </xf>
    <xf numFmtId="164" fontId="1" fillId="0" borderId="43" xfId="0" applyNumberFormat="1" applyFont="1" applyFill="1" applyBorder="1"/>
    <xf numFmtId="164" fontId="1" fillId="0" borderId="56" xfId="0" applyNumberFormat="1" applyFont="1" applyFill="1" applyBorder="1"/>
    <xf numFmtId="164" fontId="7" fillId="0" borderId="74" xfId="0" applyNumberFormat="1" applyFont="1" applyFill="1" applyBorder="1" applyAlignment="1">
      <alignment vertical="center"/>
    </xf>
    <xf numFmtId="164" fontId="7" fillId="0" borderId="75" xfId="0" applyNumberFormat="1" applyFont="1" applyFill="1" applyBorder="1" applyAlignment="1">
      <alignment vertical="center"/>
    </xf>
    <xf numFmtId="164" fontId="7" fillId="0" borderId="54" xfId="0" applyNumberFormat="1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vertical="center"/>
    </xf>
    <xf numFmtId="164" fontId="7" fillId="0" borderId="29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164" fontId="7" fillId="0" borderId="11" xfId="0" applyNumberFormat="1" applyFont="1" applyFill="1" applyBorder="1" applyAlignment="1">
      <alignment vertical="center"/>
    </xf>
    <xf numFmtId="164" fontId="7" fillId="0" borderId="76" xfId="0" applyNumberFormat="1" applyFont="1" applyFill="1" applyBorder="1" applyAlignment="1">
      <alignment vertical="center"/>
    </xf>
    <xf numFmtId="164" fontId="7" fillId="0" borderId="77" xfId="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164" fontId="7" fillId="0" borderId="36" xfId="0" applyNumberFormat="1" applyFont="1" applyFill="1" applyBorder="1" applyAlignment="1">
      <alignment vertical="center"/>
    </xf>
    <xf numFmtId="164" fontId="7" fillId="0" borderId="44" xfId="0" applyNumberFormat="1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vertical="center"/>
    </xf>
    <xf numFmtId="164" fontId="7" fillId="0" borderId="56" xfId="0" applyNumberFormat="1" applyFont="1" applyFill="1" applyBorder="1" applyAlignment="1">
      <alignment vertical="center"/>
    </xf>
    <xf numFmtId="164" fontId="7" fillId="0" borderId="45" xfId="0" applyNumberFormat="1" applyFont="1" applyFill="1" applyBorder="1" applyAlignment="1">
      <alignment vertical="center"/>
    </xf>
    <xf numFmtId="164" fontId="7" fillId="0" borderId="78" xfId="0" applyNumberFormat="1" applyFont="1" applyFill="1" applyBorder="1" applyAlignment="1">
      <alignment vertical="center"/>
    </xf>
    <xf numFmtId="164" fontId="7" fillId="0" borderId="79" xfId="0" applyNumberFormat="1" applyFont="1" applyFill="1" applyBorder="1" applyAlignment="1">
      <alignment vertical="center"/>
    </xf>
    <xf numFmtId="165" fontId="7" fillId="0" borderId="80" xfId="0" applyNumberFormat="1" applyFont="1" applyFill="1" applyBorder="1" applyAlignment="1">
      <alignment vertical="center"/>
    </xf>
    <xf numFmtId="164" fontId="7" fillId="0" borderId="81" xfId="0" applyNumberFormat="1" applyFont="1" applyFill="1" applyBorder="1" applyAlignment="1">
      <alignment vertical="center"/>
    </xf>
    <xf numFmtId="164" fontId="7" fillId="0" borderId="46" xfId="0" applyNumberFormat="1" applyFont="1" applyFill="1" applyBorder="1" applyAlignment="1">
      <alignment vertical="center"/>
    </xf>
    <xf numFmtId="164" fontId="7" fillId="0" borderId="82" xfId="0" applyNumberFormat="1" applyFont="1" applyFill="1" applyBorder="1" applyAlignment="1">
      <alignment vertical="center"/>
    </xf>
    <xf numFmtId="3" fontId="0" fillId="0" borderId="30" xfId="0" applyNumberFormat="1" applyFill="1" applyBorder="1" applyAlignment="1">
      <alignment horizontal="right" vertical="center"/>
    </xf>
    <xf numFmtId="3" fontId="0" fillId="0" borderId="54" xfId="0" applyNumberFormat="1" applyFill="1" applyBorder="1" applyAlignment="1">
      <alignment horizontal="right" vertical="center"/>
    </xf>
    <xf numFmtId="3" fontId="0" fillId="0" borderId="27" xfId="0" applyNumberFormat="1" applyFill="1" applyBorder="1" applyAlignment="1">
      <alignment horizontal="right" vertical="center"/>
    </xf>
    <xf numFmtId="3" fontId="0" fillId="0" borderId="29" xfId="0" applyNumberFormat="1" applyFill="1" applyBorder="1" applyAlignment="1">
      <alignment horizontal="right" vertical="center"/>
    </xf>
    <xf numFmtId="3" fontId="0" fillId="0" borderId="53" xfId="0" applyNumberFormat="1" applyFill="1" applyBorder="1" applyAlignment="1">
      <alignment horizontal="right" vertical="center"/>
    </xf>
    <xf numFmtId="3" fontId="1" fillId="0" borderId="41" xfId="0" applyNumberFormat="1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0" fillId="0" borderId="0" xfId="0" applyNumberFormat="1" applyFill="1" applyAlignment="1">
      <alignment vertical="center"/>
    </xf>
    <xf numFmtId="3" fontId="0" fillId="0" borderId="74" xfId="0" applyNumberForma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4" fontId="1" fillId="0" borderId="43" xfId="0" applyNumberFormat="1" applyFont="1" applyBorder="1"/>
    <xf numFmtId="164" fontId="1" fillId="0" borderId="46" xfId="0" applyNumberFormat="1" applyFont="1" applyBorder="1"/>
    <xf numFmtId="164" fontId="1" fillId="0" borderId="27" xfId="0" applyNumberFormat="1" applyFont="1" applyBorder="1"/>
    <xf numFmtId="164" fontId="1" fillId="0" borderId="30" xfId="0" applyNumberFormat="1" applyFont="1" applyBorder="1"/>
    <xf numFmtId="164" fontId="1" fillId="0" borderId="47" xfId="0" applyNumberFormat="1" applyFont="1" applyBorder="1"/>
    <xf numFmtId="164" fontId="1" fillId="0" borderId="28" xfId="0" applyNumberFormat="1" applyFont="1" applyBorder="1"/>
    <xf numFmtId="164" fontId="1" fillId="0" borderId="48" xfId="0" applyNumberFormat="1" applyFont="1" applyBorder="1"/>
    <xf numFmtId="164" fontId="1" fillId="0" borderId="22" xfId="0" applyNumberFormat="1" applyFont="1" applyBorder="1"/>
    <xf numFmtId="0" fontId="1" fillId="0" borderId="0" xfId="0" applyFont="1" applyAlignment="1">
      <alignment vertical="center"/>
    </xf>
    <xf numFmtId="164" fontId="0" fillId="0" borderId="0" xfId="0" applyNumberFormat="1"/>
    <xf numFmtId="3" fontId="0" fillId="0" borderId="19" xfId="0" applyNumberFormat="1" applyFill="1" applyBorder="1" applyAlignment="1">
      <alignment vertical="center"/>
    </xf>
    <xf numFmtId="164" fontId="6" fillId="0" borderId="18" xfId="0" applyNumberFormat="1" applyFont="1" applyFill="1" applyBorder="1"/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4" fillId="0" borderId="72" xfId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69" xfId="1" applyFont="1" applyFill="1" applyBorder="1" applyAlignment="1" applyProtection="1">
      <alignment horizontal="center" vertical="center"/>
    </xf>
    <xf numFmtId="0" fontId="4" fillId="0" borderId="59" xfId="1" applyFont="1" applyFill="1" applyBorder="1" applyAlignment="1" applyProtection="1">
      <alignment horizontal="center" vertical="center"/>
    </xf>
    <xf numFmtId="0" fontId="4" fillId="0" borderId="60" xfId="1" applyFont="1" applyFill="1" applyBorder="1" applyAlignment="1" applyProtection="1">
      <alignment horizontal="center" vertical="center"/>
    </xf>
    <xf numFmtId="0" fontId="4" fillId="0" borderId="7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37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64" fontId="7" fillId="0" borderId="83" xfId="0" applyNumberFormat="1" applyFont="1" applyFill="1" applyBorder="1" applyAlignment="1">
      <alignment horizontal="center" vertical="center"/>
    </xf>
    <xf numFmtId="164" fontId="7" fillId="0" borderId="57" xfId="0" applyNumberFormat="1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164" fontId="7" fillId="0" borderId="55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8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62" xfId="1" applyFont="1" applyBorder="1" applyAlignment="1" applyProtection="1">
      <alignment horizontal="left" vertical="center" wrapText="1"/>
    </xf>
    <xf numFmtId="0" fontId="7" fillId="0" borderId="63" xfId="1" applyFont="1" applyBorder="1" applyAlignment="1" applyProtection="1">
      <alignment horizontal="left" vertical="center" wrapText="1"/>
    </xf>
    <xf numFmtId="0" fontId="7" fillId="0" borderId="64" xfId="1" applyFont="1" applyBorder="1" applyAlignment="1" applyProtection="1">
      <alignment horizontal="left" vertical="center" wrapText="1"/>
    </xf>
    <xf numFmtId="0" fontId="7" fillId="0" borderId="48" xfId="1" applyFont="1" applyBorder="1" applyAlignment="1" applyProtection="1">
      <alignment horizontal="left" vertical="center" wrapText="1"/>
    </xf>
    <xf numFmtId="0" fontId="7" fillId="0" borderId="57" xfId="1" applyFont="1" applyBorder="1" applyAlignment="1" applyProtection="1">
      <alignment horizontal="left" vertical="center" wrapText="1"/>
    </xf>
    <xf numFmtId="0" fontId="7" fillId="0" borderId="55" xfId="1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28" xfId="1" applyFont="1" applyFill="1" applyBorder="1" applyAlignment="1" applyProtection="1">
      <alignment horizontal="left" vertical="center" wrapText="1"/>
    </xf>
    <xf numFmtId="0" fontId="7" fillId="0" borderId="4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/>
    </xf>
    <xf numFmtId="0" fontId="4" fillId="0" borderId="6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73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6" fontId="0" fillId="0" borderId="0" xfId="0" applyNumberFormat="1" applyAlignment="1">
      <alignment vertical="center"/>
    </xf>
  </cellXfs>
  <cellStyles count="2">
    <cellStyle name="Normální" xfId="0" builtinId="0"/>
    <cellStyle name="normální_Výkazy_metodika 11_d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7406054506344599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7906813457118"/>
          <c:y val="0.15647940441554814"/>
          <c:w val="0.84586543800795755"/>
          <c:h val="0.5183380271265032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Histor!$E$13:$G$13</c:f>
              <c:numCache>
                <c:formatCode>0.000</c:formatCode>
                <c:ptCount val="3"/>
                <c:pt idx="0">
                  <c:v>1.8995648104208942</c:v>
                </c:pt>
                <c:pt idx="1">
                  <c:v>1.7035731645451324</c:v>
                </c:pt>
                <c:pt idx="2">
                  <c:v>1.2640932119833017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B-4CAD-8FBA-8C0F226A02F2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Histor!$E$15:$G$15</c:f>
              <c:numCache>
                <c:formatCode>0.000</c:formatCode>
                <c:ptCount val="3"/>
                <c:pt idx="0">
                  <c:v>0.13655621773813856</c:v>
                </c:pt>
                <c:pt idx="1">
                  <c:v>0.11796521290618368</c:v>
                </c:pt>
                <c:pt idx="2">
                  <c:v>9.9650822784692936E-2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B-4CAD-8FBA-8C0F226A02F2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Histor!$E$19:$G$19</c:f>
              <c:numCache>
                <c:formatCode>0.000</c:formatCode>
                <c:ptCount val="3"/>
                <c:pt idx="0">
                  <c:v>0.80433388390379312</c:v>
                </c:pt>
                <c:pt idx="1">
                  <c:v>0.57294751052272963</c:v>
                </c:pt>
                <c:pt idx="2">
                  <c:v>0.58628465548809283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B-4CAD-8FBA-8C0F226A02F2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Histor!$E$9:$G$9</c:f>
              <c:numCache>
                <c:formatCode>0.000</c:formatCode>
                <c:ptCount val="3"/>
                <c:pt idx="0">
                  <c:v>0.35698841244132512</c:v>
                </c:pt>
                <c:pt idx="1">
                  <c:v>0.3836835072793946</c:v>
                </c:pt>
                <c:pt idx="2">
                  <c:v>0.33665323731644364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DB-4CAD-8FBA-8C0F226A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080128"/>
        <c:axId val="190082048"/>
      </c:barChart>
      <c:catAx>
        <c:axId val="19008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383498115367156"/>
              <c:y val="0.748167029243593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SAIFI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[1/rok]</a:t>
                </a:r>
              </a:p>
            </c:rich>
          </c:tx>
          <c:layout>
            <c:manualLayout>
              <c:xMode val="edge"/>
              <c:yMode val="edge"/>
              <c:x val="2.6315789473684209E-2"/>
              <c:y val="0.31051370412439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0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796992481203006E-2"/>
          <c:y val="0.78484210256114073"/>
          <c:w val="0.96240680441260629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8245687710088866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2478382809728"/>
          <c:y val="0.15647940441554814"/>
          <c:w val="0.84912426179458234"/>
          <c:h val="0.5232280085144890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Histor!$E$29:$G$29</c:f>
              <c:numCache>
                <c:formatCode>0.000</c:formatCode>
                <c:ptCount val="3"/>
                <c:pt idx="0">
                  <c:v>94.379513956148045</c:v>
                </c:pt>
                <c:pt idx="1">
                  <c:v>90.572262732688699</c:v>
                </c:pt>
                <c:pt idx="2">
                  <c:v>72.795703736670561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7-476E-8A38-3438D5E60D14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Histor!$E$31:$G$31</c:f>
              <c:numCache>
                <c:formatCode>0.000</c:formatCode>
                <c:ptCount val="3"/>
                <c:pt idx="0">
                  <c:v>7.7618640384927335</c:v>
                </c:pt>
                <c:pt idx="1">
                  <c:v>7.4978863976757744</c:v>
                </c:pt>
                <c:pt idx="2">
                  <c:v>5.911899450156076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7-476E-8A38-3438D5E60D14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Histor!$E$35:$G$35</c:f>
              <c:numCache>
                <c:formatCode>0.000</c:formatCode>
                <c:ptCount val="3"/>
                <c:pt idx="0">
                  <c:v>85.733582742019337</c:v>
                </c:pt>
                <c:pt idx="1">
                  <c:v>229.997482986574</c:v>
                </c:pt>
                <c:pt idx="2">
                  <c:v>67.554207630857562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7-476E-8A38-3438D5E60D14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Histor!$E$25:$G$25</c:f>
              <c:numCache>
                <c:formatCode>0.000</c:formatCode>
                <c:ptCount val="3"/>
                <c:pt idx="0">
                  <c:v>110.89879474006055</c:v>
                </c:pt>
                <c:pt idx="1">
                  <c:v>111.73533813091946</c:v>
                </c:pt>
                <c:pt idx="2">
                  <c:v>92.749714944864309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67-476E-8A38-3438D5E60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139776"/>
        <c:axId val="190141952"/>
      </c:barChart>
      <c:catAx>
        <c:axId val="19013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157986830593551"/>
              <c:y val="0.74572204146853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4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14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SAIDI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[min/rok]</a:t>
                </a:r>
              </a:p>
            </c:rich>
          </c:tx>
          <c:layout>
            <c:manualLayout>
              <c:xMode val="edge"/>
              <c:yMode val="edge"/>
              <c:x val="2.456140350877193E-2"/>
              <c:y val="0.29339878969896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39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71929824561403E-3"/>
          <c:y val="0.78239711478607954"/>
          <c:w val="0.95965078049454344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48</xdr:row>
      <xdr:rowOff>0</xdr:rowOff>
    </xdr:from>
    <xdr:to>
      <xdr:col>6</xdr:col>
      <xdr:colOff>114300</xdr:colOff>
      <xdr:row>72</xdr:row>
      <xdr:rowOff>9525</xdr:rowOff>
    </xdr:to>
    <xdr:graphicFrame macro="">
      <xdr:nvGraphicFramePr>
        <xdr:cNvPr id="1252" name="graf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48</xdr:row>
      <xdr:rowOff>0</xdr:rowOff>
    </xdr:from>
    <xdr:to>
      <xdr:col>13</xdr:col>
      <xdr:colOff>0</xdr:colOff>
      <xdr:row>72</xdr:row>
      <xdr:rowOff>9525</xdr:rowOff>
    </xdr:to>
    <xdr:graphicFrame macro="">
      <xdr:nvGraphicFramePr>
        <xdr:cNvPr id="1253" name="graf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O99"/>
  <sheetViews>
    <sheetView tabSelected="1" topLeftCell="A13" zoomScaleNormal="100" zoomScaleSheetLayoutView="100" workbookViewId="0">
      <selection activeCell="O33" sqref="O33"/>
    </sheetView>
  </sheetViews>
  <sheetFormatPr defaultColWidth="9.109375" defaultRowHeight="13.2" x14ac:dyDescent="0.25"/>
  <cols>
    <col min="1" max="1" width="3.88671875" style="23" customWidth="1"/>
    <col min="2" max="2" width="4.6640625" style="23" customWidth="1"/>
    <col min="3" max="3" width="5.5546875" style="23" customWidth="1"/>
    <col min="4" max="4" width="36.88671875" style="23" customWidth="1"/>
    <col min="5" max="9" width="11.6640625" style="23" customWidth="1"/>
    <col min="10" max="10" width="12.6640625" style="23" customWidth="1"/>
    <col min="11" max="11" width="12" style="23" customWidth="1"/>
    <col min="12" max="13" width="12.109375" style="23" customWidth="1"/>
    <col min="14" max="16384" width="9.109375" style="23"/>
  </cols>
  <sheetData>
    <row r="1" spans="1:13" ht="17.2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4" t="s">
        <v>70</v>
      </c>
    </row>
    <row r="2" spans="1:13" ht="15" customHeight="1" thickBot="1" x14ac:dyDescent="0.3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 ht="32.25" customHeight="1" thickBot="1" x14ac:dyDescent="0.3">
      <c r="A3" s="226" t="s">
        <v>47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8"/>
    </row>
    <row r="4" spans="1:13" ht="15.6" x14ac:dyDescent="0.25">
      <c r="A4" s="24"/>
    </row>
    <row r="5" spans="1:13" ht="15.6" x14ac:dyDescent="0.25">
      <c r="A5" s="235" t="s">
        <v>82</v>
      </c>
      <c r="B5" s="235"/>
      <c r="C5" s="235"/>
      <c r="D5" s="64" t="s">
        <v>85</v>
      </c>
      <c r="E5" s="26"/>
      <c r="F5" s="26"/>
      <c r="G5" s="26"/>
      <c r="J5" s="26"/>
      <c r="K5" s="26"/>
      <c r="L5" s="27" t="s">
        <v>48</v>
      </c>
      <c r="M5" s="135">
        <v>2025</v>
      </c>
    </row>
    <row r="6" spans="1:13" ht="5.25" customHeight="1" thickBot="1" x14ac:dyDescent="0.3">
      <c r="B6" s="24"/>
      <c r="C6" s="26"/>
      <c r="D6" s="26"/>
      <c r="E6" s="26"/>
      <c r="F6" s="26"/>
      <c r="G6" s="26"/>
      <c r="H6" s="28"/>
      <c r="I6" s="28"/>
      <c r="J6" s="26"/>
      <c r="K6" s="26"/>
      <c r="L6" s="26"/>
      <c r="M6" s="26"/>
    </row>
    <row r="7" spans="1:13" ht="15" customHeight="1" thickBot="1" x14ac:dyDescent="0.3">
      <c r="A7" s="236" t="s">
        <v>38</v>
      </c>
      <c r="B7" s="237"/>
      <c r="C7" s="237"/>
      <c r="D7" s="238"/>
      <c r="E7" s="47" t="s">
        <v>10</v>
      </c>
      <c r="F7" s="47" t="s">
        <v>11</v>
      </c>
      <c r="G7" s="48" t="s">
        <v>12</v>
      </c>
    </row>
    <row r="8" spans="1:13" ht="15" customHeight="1" x14ac:dyDescent="0.25">
      <c r="A8" s="239" t="s">
        <v>39</v>
      </c>
      <c r="B8" s="240"/>
      <c r="C8" s="240"/>
      <c r="D8" s="241"/>
      <c r="E8" s="201">
        <v>3802543</v>
      </c>
      <c r="F8" s="201">
        <v>15127</v>
      </c>
      <c r="G8" s="202">
        <v>117</v>
      </c>
      <c r="H8" s="166"/>
    </row>
    <row r="9" spans="1:13" ht="15" customHeight="1" x14ac:dyDescent="0.25">
      <c r="A9" s="242" t="s">
        <v>71</v>
      </c>
      <c r="B9" s="243"/>
      <c r="C9" s="243"/>
      <c r="D9" s="244"/>
      <c r="E9" s="201">
        <v>14593424</v>
      </c>
      <c r="F9" s="203">
        <v>13627492</v>
      </c>
      <c r="G9" s="204">
        <v>5895124</v>
      </c>
    </row>
    <row r="10" spans="1:13" ht="15" customHeight="1" x14ac:dyDescent="0.25">
      <c r="A10" s="242" t="s">
        <v>40</v>
      </c>
      <c r="B10" s="243"/>
      <c r="C10" s="243"/>
      <c r="D10" s="244"/>
      <c r="E10" s="201">
        <v>65788.695093989998</v>
      </c>
      <c r="F10" s="203">
        <v>11869.758309989998</v>
      </c>
      <c r="G10" s="204">
        <v>36</v>
      </c>
      <c r="H10" s="166"/>
      <c r="I10" s="289"/>
      <c r="J10" s="289"/>
      <c r="K10" s="289"/>
      <c r="L10" s="289"/>
      <c r="M10" s="289"/>
    </row>
    <row r="11" spans="1:13" ht="15" customHeight="1" thickBot="1" x14ac:dyDescent="0.3">
      <c r="A11" s="293" t="s">
        <v>41</v>
      </c>
      <c r="B11" s="294"/>
      <c r="C11" s="294"/>
      <c r="D11" s="295"/>
      <c r="E11" s="205">
        <v>43730.150668000002</v>
      </c>
      <c r="F11" s="172">
        <v>40036.155412999986</v>
      </c>
      <c r="G11" s="174">
        <v>9997</v>
      </c>
      <c r="H11" s="166"/>
      <c r="I11" s="289"/>
      <c r="J11" s="289"/>
      <c r="K11" s="289"/>
      <c r="L11" s="289"/>
      <c r="M11" s="289"/>
    </row>
    <row r="12" spans="1:13" x14ac:dyDescent="0.25">
      <c r="D12" s="30"/>
      <c r="E12" s="30"/>
      <c r="F12" s="30"/>
      <c r="G12" s="30"/>
    </row>
    <row r="13" spans="1:13" ht="8.25" customHeight="1" x14ac:dyDescent="0.25">
      <c r="D13" s="30"/>
      <c r="E13" s="30"/>
      <c r="F13" s="30"/>
      <c r="G13" s="30"/>
    </row>
    <row r="14" spans="1:13" ht="18" customHeight="1" thickBot="1" x14ac:dyDescent="0.3">
      <c r="A14" s="25" t="s">
        <v>94</v>
      </c>
    </row>
    <row r="15" spans="1:13" ht="17.25" customHeight="1" thickBot="1" x14ac:dyDescent="0.3">
      <c r="A15" s="229" t="s">
        <v>36</v>
      </c>
      <c r="B15" s="245" t="s">
        <v>29</v>
      </c>
      <c r="C15" s="246"/>
      <c r="D15" s="246"/>
      <c r="E15" s="246"/>
      <c r="F15" s="246"/>
      <c r="G15" s="247"/>
      <c r="H15" s="254" t="s">
        <v>37</v>
      </c>
      <c r="I15" s="255"/>
      <c r="J15" s="256"/>
      <c r="K15" s="232" t="s">
        <v>49</v>
      </c>
      <c r="L15" s="232" t="s">
        <v>50</v>
      </c>
      <c r="M15" s="290" t="s">
        <v>57</v>
      </c>
    </row>
    <row r="16" spans="1:13" x14ac:dyDescent="0.25">
      <c r="A16" s="230"/>
      <c r="B16" s="248"/>
      <c r="C16" s="249"/>
      <c r="D16" s="249"/>
      <c r="E16" s="249"/>
      <c r="F16" s="249"/>
      <c r="G16" s="250"/>
      <c r="H16" s="259" t="s">
        <v>51</v>
      </c>
      <c r="I16" s="257" t="s">
        <v>54</v>
      </c>
      <c r="J16" s="257"/>
      <c r="K16" s="233"/>
      <c r="L16" s="233"/>
      <c r="M16" s="291"/>
    </row>
    <row r="17" spans="1:14" x14ac:dyDescent="0.25">
      <c r="A17" s="230"/>
      <c r="B17" s="248"/>
      <c r="C17" s="249"/>
      <c r="D17" s="249"/>
      <c r="E17" s="249"/>
      <c r="F17" s="249"/>
      <c r="G17" s="250"/>
      <c r="H17" s="260"/>
      <c r="I17" s="258"/>
      <c r="J17" s="258"/>
      <c r="K17" s="234"/>
      <c r="L17" s="234"/>
      <c r="M17" s="292"/>
    </row>
    <row r="18" spans="1:14" ht="16.5" customHeight="1" thickBot="1" x14ac:dyDescent="0.3">
      <c r="A18" s="231"/>
      <c r="B18" s="251"/>
      <c r="C18" s="252"/>
      <c r="D18" s="252"/>
      <c r="E18" s="252"/>
      <c r="F18" s="252"/>
      <c r="G18" s="253"/>
      <c r="H18" s="46" t="s">
        <v>45</v>
      </c>
      <c r="I18" s="31" t="s">
        <v>45</v>
      </c>
      <c r="J18" s="45" t="s">
        <v>46</v>
      </c>
      <c r="K18" s="46" t="s">
        <v>45</v>
      </c>
      <c r="L18" s="46" t="s">
        <v>52</v>
      </c>
      <c r="M18" s="22" t="s">
        <v>52</v>
      </c>
    </row>
    <row r="19" spans="1:14" ht="15" customHeight="1" x14ac:dyDescent="0.25">
      <c r="A19" s="17">
        <v>5</v>
      </c>
      <c r="B19" s="278" t="s">
        <v>72</v>
      </c>
      <c r="C19" s="279"/>
      <c r="D19" s="279"/>
      <c r="E19" s="279"/>
      <c r="F19" s="279"/>
      <c r="G19" s="280"/>
      <c r="H19" s="131">
        <v>26179</v>
      </c>
      <c r="I19" s="211">
        <v>44</v>
      </c>
      <c r="J19" s="109">
        <f>I19/H19*100</f>
        <v>0.16807364681615033</v>
      </c>
      <c r="K19" s="131">
        <v>1</v>
      </c>
      <c r="L19" s="131">
        <v>6000</v>
      </c>
      <c r="M19" s="136"/>
    </row>
    <row r="20" spans="1:14" ht="15" customHeight="1" x14ac:dyDescent="0.25">
      <c r="A20" s="18">
        <v>6</v>
      </c>
      <c r="B20" s="275" t="s">
        <v>30</v>
      </c>
      <c r="C20" s="276"/>
      <c r="D20" s="276"/>
      <c r="E20" s="276"/>
      <c r="F20" s="276"/>
      <c r="G20" s="277"/>
      <c r="H20" s="132">
        <v>24979</v>
      </c>
      <c r="I20" s="133">
        <v>42</v>
      </c>
      <c r="J20" s="109">
        <f t="shared" ref="J20:J31" si="0">I20/H20*100</f>
        <v>0.16814123864045796</v>
      </c>
      <c r="K20" s="131">
        <v>0</v>
      </c>
      <c r="L20" s="131">
        <v>0</v>
      </c>
      <c r="M20" s="137"/>
    </row>
    <row r="21" spans="1:14" ht="15" customHeight="1" x14ac:dyDescent="0.25">
      <c r="A21" s="18">
        <v>7</v>
      </c>
      <c r="B21" s="275" t="s">
        <v>31</v>
      </c>
      <c r="C21" s="276"/>
      <c r="D21" s="276"/>
      <c r="E21" s="276"/>
      <c r="F21" s="276"/>
      <c r="G21" s="277"/>
      <c r="H21" s="132">
        <v>6791</v>
      </c>
      <c r="I21" s="133">
        <v>6</v>
      </c>
      <c r="J21" s="109">
        <f t="shared" si="0"/>
        <v>8.8352230893830069E-2</v>
      </c>
      <c r="K21" s="131">
        <v>0</v>
      </c>
      <c r="L21" s="131">
        <v>0</v>
      </c>
      <c r="M21" s="137"/>
    </row>
    <row r="22" spans="1:14" ht="15" customHeight="1" x14ac:dyDescent="0.25">
      <c r="A22" s="18">
        <v>9</v>
      </c>
      <c r="B22" s="275" t="s">
        <v>73</v>
      </c>
      <c r="C22" s="276"/>
      <c r="D22" s="276"/>
      <c r="E22" s="276"/>
      <c r="F22" s="276"/>
      <c r="G22" s="277"/>
      <c r="H22" s="132">
        <v>1075</v>
      </c>
      <c r="I22" s="133">
        <v>3</v>
      </c>
      <c r="J22" s="109">
        <f t="shared" si="0"/>
        <v>0.27906976744186046</v>
      </c>
      <c r="K22" s="139">
        <v>0</v>
      </c>
      <c r="L22" s="206">
        <v>0</v>
      </c>
      <c r="M22" s="142">
        <v>28800</v>
      </c>
      <c r="N22" s="333"/>
    </row>
    <row r="23" spans="1:14" ht="15" customHeight="1" x14ac:dyDescent="0.25">
      <c r="A23" s="18">
        <v>10</v>
      </c>
      <c r="B23" s="275" t="s">
        <v>74</v>
      </c>
      <c r="C23" s="276"/>
      <c r="D23" s="276"/>
      <c r="E23" s="276"/>
      <c r="F23" s="276"/>
      <c r="G23" s="277"/>
      <c r="H23" s="132">
        <v>84</v>
      </c>
      <c r="I23" s="133">
        <v>8</v>
      </c>
      <c r="J23" s="109">
        <f t="shared" si="0"/>
        <v>9.5238095238095237</v>
      </c>
      <c r="K23" s="131">
        <v>0</v>
      </c>
      <c r="L23" s="131">
        <v>0</v>
      </c>
      <c r="M23" s="142">
        <v>1140000</v>
      </c>
      <c r="N23" s="333"/>
    </row>
    <row r="24" spans="1:14" ht="15" customHeight="1" x14ac:dyDescent="0.25">
      <c r="A24" s="18">
        <v>11</v>
      </c>
      <c r="B24" s="275" t="s">
        <v>32</v>
      </c>
      <c r="C24" s="276"/>
      <c r="D24" s="276"/>
      <c r="E24" s="276"/>
      <c r="F24" s="276"/>
      <c r="G24" s="277"/>
      <c r="H24" s="132">
        <v>135396</v>
      </c>
      <c r="I24" s="133">
        <v>74</v>
      </c>
      <c r="J24" s="109">
        <f t="shared" si="0"/>
        <v>5.4654494962923572E-2</v>
      </c>
      <c r="K24" s="131">
        <v>0</v>
      </c>
      <c r="L24" s="131">
        <v>0</v>
      </c>
      <c r="M24" s="142">
        <v>384600</v>
      </c>
      <c r="N24" s="333"/>
    </row>
    <row r="25" spans="1:14" ht="15" customHeight="1" x14ac:dyDescent="0.25">
      <c r="A25" s="18">
        <v>12</v>
      </c>
      <c r="B25" s="275" t="s">
        <v>33</v>
      </c>
      <c r="C25" s="276"/>
      <c r="D25" s="276"/>
      <c r="E25" s="276"/>
      <c r="F25" s="276"/>
      <c r="G25" s="277"/>
      <c r="H25" s="132">
        <v>47674</v>
      </c>
      <c r="I25" s="133">
        <v>0</v>
      </c>
      <c r="J25" s="109">
        <f t="shared" si="0"/>
        <v>0</v>
      </c>
      <c r="K25" s="131">
        <v>0</v>
      </c>
      <c r="L25" s="131">
        <v>0</v>
      </c>
      <c r="M25" s="142">
        <v>0</v>
      </c>
      <c r="N25" s="333"/>
    </row>
    <row r="26" spans="1:14" ht="29.25" customHeight="1" x14ac:dyDescent="0.25">
      <c r="A26" s="18">
        <v>13</v>
      </c>
      <c r="B26" s="275" t="s">
        <v>42</v>
      </c>
      <c r="C26" s="276"/>
      <c r="D26" s="276"/>
      <c r="E26" s="276"/>
      <c r="F26" s="276"/>
      <c r="G26" s="277"/>
      <c r="H26" s="132">
        <v>2</v>
      </c>
      <c r="I26" s="133">
        <v>0</v>
      </c>
      <c r="J26" s="109">
        <f t="shared" si="0"/>
        <v>0</v>
      </c>
      <c r="K26" s="131">
        <v>0</v>
      </c>
      <c r="L26" s="131">
        <v>0</v>
      </c>
      <c r="M26" s="142">
        <v>0</v>
      </c>
      <c r="N26" s="333"/>
    </row>
    <row r="27" spans="1:14" ht="15" customHeight="1" x14ac:dyDescent="0.25">
      <c r="A27" s="18">
        <v>14</v>
      </c>
      <c r="B27" s="275" t="s">
        <v>43</v>
      </c>
      <c r="C27" s="276"/>
      <c r="D27" s="276"/>
      <c r="E27" s="276"/>
      <c r="F27" s="276"/>
      <c r="G27" s="277"/>
      <c r="H27" s="132">
        <v>8976</v>
      </c>
      <c r="I27" s="133">
        <v>1</v>
      </c>
      <c r="J27" s="109">
        <f t="shared" si="0"/>
        <v>1.1140819964349376E-2</v>
      </c>
      <c r="K27" s="131">
        <v>0</v>
      </c>
      <c r="L27" s="131">
        <v>0</v>
      </c>
      <c r="M27" s="142">
        <v>1200</v>
      </c>
      <c r="N27" s="333"/>
    </row>
    <row r="28" spans="1:14" ht="15" customHeight="1" x14ac:dyDescent="0.25">
      <c r="A28" s="18">
        <v>15</v>
      </c>
      <c r="B28" s="275" t="s">
        <v>75</v>
      </c>
      <c r="C28" s="276"/>
      <c r="D28" s="276"/>
      <c r="E28" s="276"/>
      <c r="F28" s="276"/>
      <c r="G28" s="277"/>
      <c r="H28" s="132">
        <v>905</v>
      </c>
      <c r="I28" s="133">
        <v>0</v>
      </c>
      <c r="J28" s="109">
        <f t="shared" si="0"/>
        <v>0</v>
      </c>
      <c r="K28" s="131">
        <v>0</v>
      </c>
      <c r="L28" s="131">
        <v>0</v>
      </c>
      <c r="M28" s="142">
        <v>0</v>
      </c>
      <c r="N28" s="333"/>
    </row>
    <row r="29" spans="1:14" ht="15" customHeight="1" x14ac:dyDescent="0.25">
      <c r="A29" s="18">
        <v>16</v>
      </c>
      <c r="B29" s="286" t="s">
        <v>34</v>
      </c>
      <c r="C29" s="287"/>
      <c r="D29" s="287"/>
      <c r="E29" s="287"/>
      <c r="F29" s="287"/>
      <c r="G29" s="288"/>
      <c r="H29" s="132">
        <v>6662184</v>
      </c>
      <c r="I29" s="133">
        <v>179</v>
      </c>
      <c r="J29" s="109">
        <f t="shared" si="0"/>
        <v>2.6868066087637325E-3</v>
      </c>
      <c r="K29" s="131">
        <v>0</v>
      </c>
      <c r="L29" s="131">
        <v>0</v>
      </c>
      <c r="M29" s="142">
        <v>5209200</v>
      </c>
      <c r="N29" s="333"/>
    </row>
    <row r="30" spans="1:14" ht="15" customHeight="1" x14ac:dyDescent="0.25">
      <c r="A30" s="18">
        <v>17</v>
      </c>
      <c r="B30" s="275" t="s">
        <v>35</v>
      </c>
      <c r="C30" s="276"/>
      <c r="D30" s="276"/>
      <c r="E30" s="276"/>
      <c r="F30" s="276"/>
      <c r="G30" s="277"/>
      <c r="H30" s="132">
        <v>22112</v>
      </c>
      <c r="I30" s="133">
        <v>10</v>
      </c>
      <c r="J30" s="109">
        <f t="shared" si="0"/>
        <v>4.5224312590448623E-2</v>
      </c>
      <c r="K30" s="131">
        <v>0</v>
      </c>
      <c r="L30" s="131">
        <v>0</v>
      </c>
      <c r="M30" s="142">
        <v>40200</v>
      </c>
      <c r="N30" s="333"/>
    </row>
    <row r="31" spans="1:14" ht="15" customHeight="1" thickBot="1" x14ac:dyDescent="0.3">
      <c r="A31" s="19">
        <v>18</v>
      </c>
      <c r="B31" s="281" t="s">
        <v>44</v>
      </c>
      <c r="C31" s="282"/>
      <c r="D31" s="282"/>
      <c r="E31" s="282"/>
      <c r="F31" s="282"/>
      <c r="G31" s="283"/>
      <c r="H31" s="141">
        <v>52186</v>
      </c>
      <c r="I31" s="224">
        <v>17</v>
      </c>
      <c r="J31" s="130">
        <f t="shared" si="0"/>
        <v>3.2575786609435477E-2</v>
      </c>
      <c r="K31" s="140">
        <v>0</v>
      </c>
      <c r="L31" s="141">
        <v>0</v>
      </c>
      <c r="M31" s="143">
        <v>40800</v>
      </c>
      <c r="N31" s="333"/>
    </row>
    <row r="32" spans="1:14" x14ac:dyDescent="0.25">
      <c r="B32" s="41" t="s">
        <v>77</v>
      </c>
      <c r="D32" s="30"/>
      <c r="E32" s="30"/>
      <c r="F32" s="30"/>
      <c r="G32" s="30"/>
      <c r="K32" s="138"/>
      <c r="L32" s="138"/>
      <c r="M32" s="210"/>
      <c r="N32" s="210"/>
    </row>
    <row r="33" spans="1:15" ht="12.75" customHeight="1" x14ac:dyDescent="0.25">
      <c r="B33" s="2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5" ht="19.5" customHeight="1" thickBot="1" x14ac:dyDescent="0.3">
      <c r="A34" s="25" t="s">
        <v>88</v>
      </c>
    </row>
    <row r="35" spans="1:15" ht="42" customHeight="1" x14ac:dyDescent="0.25">
      <c r="A35" s="267" t="s">
        <v>3</v>
      </c>
      <c r="B35" s="268"/>
      <c r="C35" s="268"/>
      <c r="D35" s="269"/>
      <c r="E35" s="265" t="s">
        <v>16</v>
      </c>
      <c r="F35" s="263"/>
      <c r="G35" s="263"/>
      <c r="H35" s="265" t="s">
        <v>18</v>
      </c>
      <c r="I35" s="263"/>
      <c r="J35" s="264"/>
      <c r="K35" s="263" t="s">
        <v>15</v>
      </c>
      <c r="L35" s="263"/>
      <c r="M35" s="264"/>
    </row>
    <row r="36" spans="1:15" ht="15" customHeight="1" x14ac:dyDescent="0.25">
      <c r="A36" s="270"/>
      <c r="B36" s="257"/>
      <c r="C36" s="257"/>
      <c r="D36" s="271"/>
      <c r="E36" s="49" t="s">
        <v>10</v>
      </c>
      <c r="F36" s="50" t="s">
        <v>11</v>
      </c>
      <c r="G36" s="51" t="s">
        <v>12</v>
      </c>
      <c r="H36" s="49" t="s">
        <v>10</v>
      </c>
      <c r="I36" s="50" t="s">
        <v>11</v>
      </c>
      <c r="J36" s="52" t="s">
        <v>12</v>
      </c>
      <c r="K36" s="53" t="s">
        <v>10</v>
      </c>
      <c r="L36" s="50" t="s">
        <v>11</v>
      </c>
      <c r="M36" s="52" t="s">
        <v>12</v>
      </c>
    </row>
    <row r="37" spans="1:15" ht="14.4" x14ac:dyDescent="0.25">
      <c r="A37" s="270"/>
      <c r="B37" s="257"/>
      <c r="C37" s="257"/>
      <c r="D37" s="271"/>
      <c r="E37" s="54" t="s">
        <v>58</v>
      </c>
      <c r="F37" s="55" t="s">
        <v>59</v>
      </c>
      <c r="G37" s="56" t="s">
        <v>60</v>
      </c>
      <c r="H37" s="54" t="s">
        <v>61</v>
      </c>
      <c r="I37" s="55" t="s">
        <v>62</v>
      </c>
      <c r="J37" s="57" t="s">
        <v>63</v>
      </c>
      <c r="K37" s="58" t="s">
        <v>65</v>
      </c>
      <c r="L37" s="55" t="s">
        <v>66</v>
      </c>
      <c r="M37" s="57" t="s">
        <v>67</v>
      </c>
    </row>
    <row r="38" spans="1:15" ht="15" customHeight="1" thickBot="1" x14ac:dyDescent="0.3">
      <c r="A38" s="272"/>
      <c r="B38" s="273"/>
      <c r="C38" s="273"/>
      <c r="D38" s="274"/>
      <c r="E38" s="20"/>
      <c r="F38" s="21" t="s">
        <v>13</v>
      </c>
      <c r="G38" s="21"/>
      <c r="H38" s="38"/>
      <c r="I38" s="21" t="s">
        <v>14</v>
      </c>
      <c r="J38" s="40"/>
      <c r="K38" s="21"/>
      <c r="L38" s="21" t="s">
        <v>17</v>
      </c>
      <c r="M38" s="22"/>
    </row>
    <row r="39" spans="1:15" x14ac:dyDescent="0.25">
      <c r="A39" s="32" t="s">
        <v>5</v>
      </c>
      <c r="B39" s="33"/>
      <c r="C39" s="33"/>
      <c r="D39" s="34"/>
      <c r="E39" s="177">
        <f>E40+E41+E42</f>
        <v>1.9500286902560875</v>
      </c>
      <c r="F39" s="178">
        <f t="shared" ref="F39:J39" si="1">F40+F41+F42</f>
        <v>1.9684995855208385</v>
      </c>
      <c r="G39" s="179">
        <f t="shared" si="1"/>
        <v>2.0693641618497112</v>
      </c>
      <c r="H39" s="177">
        <f>H40+H41+H42</f>
        <v>146.26181081768419</v>
      </c>
      <c r="I39" s="178">
        <f t="shared" si="1"/>
        <v>145.91472782594627</v>
      </c>
      <c r="J39" s="179">
        <f t="shared" si="1"/>
        <v>234.7016377734104</v>
      </c>
      <c r="K39" s="177">
        <f t="shared" ref="K39:M44" si="2">IF(E39,H39/E39,0)</f>
        <v>75.004953285316205</v>
      </c>
      <c r="L39" s="178">
        <f t="shared" si="2"/>
        <v>74.12484559265944</v>
      </c>
      <c r="M39" s="179">
        <f t="shared" si="2"/>
        <v>113.41727188491619</v>
      </c>
    </row>
    <row r="40" spans="1:15" x14ac:dyDescent="0.25">
      <c r="A40" s="35"/>
      <c r="B40" s="36" t="s">
        <v>55</v>
      </c>
      <c r="C40" s="36"/>
      <c r="D40" s="37"/>
      <c r="E40" s="180">
        <v>1.2640932119833017</v>
      </c>
      <c r="F40" s="181">
        <v>1.2274108869853313</v>
      </c>
      <c r="G40" s="182">
        <v>0.19653179190751438</v>
      </c>
      <c r="H40" s="225">
        <v>72.795703736670561</v>
      </c>
      <c r="I40" s="181">
        <v>69.413110205678251</v>
      </c>
      <c r="J40" s="183">
        <v>4.5784200450867045</v>
      </c>
      <c r="K40" s="180">
        <f t="shared" si="2"/>
        <v>57.587291068874258</v>
      </c>
      <c r="L40" s="181">
        <f t="shared" si="2"/>
        <v>56.552464168022162</v>
      </c>
      <c r="M40" s="183">
        <f t="shared" si="2"/>
        <v>23.296078464705886</v>
      </c>
    </row>
    <row r="41" spans="1:15" x14ac:dyDescent="0.25">
      <c r="A41" s="29"/>
      <c r="B41" s="36" t="s">
        <v>76</v>
      </c>
      <c r="C41" s="36"/>
      <c r="D41" s="37"/>
      <c r="E41" s="180">
        <v>9.9650822784692936E-2</v>
      </c>
      <c r="F41" s="181">
        <v>0.11522520033158337</v>
      </c>
      <c r="G41" s="182">
        <v>1.1560693641618497E-2</v>
      </c>
      <c r="H41" s="180">
        <v>5.911899450156076</v>
      </c>
      <c r="I41" s="181">
        <v>7.2121856866952214</v>
      </c>
      <c r="J41" s="183">
        <v>5.2601157225433529E-2</v>
      </c>
      <c r="K41" s="180">
        <f t="shared" si="2"/>
        <v>59.326147892721515</v>
      </c>
      <c r="L41" s="181">
        <f t="shared" si="2"/>
        <v>62.592086331294944</v>
      </c>
      <c r="M41" s="183">
        <f t="shared" si="2"/>
        <v>4.5500001000000001</v>
      </c>
    </row>
    <row r="42" spans="1:15" ht="13.8" thickBot="1" x14ac:dyDescent="0.3">
      <c r="A42" s="29"/>
      <c r="B42" s="59" t="s">
        <v>56</v>
      </c>
      <c r="C42" s="59"/>
      <c r="D42" s="60"/>
      <c r="E42" s="184">
        <v>0.58628465548809283</v>
      </c>
      <c r="F42" s="185">
        <v>0.62586349820392373</v>
      </c>
      <c r="G42" s="186">
        <v>1.8612716763005781</v>
      </c>
      <c r="H42" s="184">
        <v>67.554207630857562</v>
      </c>
      <c r="I42" s="185">
        <v>69.289431933572814</v>
      </c>
      <c r="J42" s="187">
        <v>230.07061657109827</v>
      </c>
      <c r="K42" s="188">
        <f t="shared" si="2"/>
        <v>115.22424644495844</v>
      </c>
      <c r="L42" s="189">
        <f t="shared" si="2"/>
        <v>110.71013429033113</v>
      </c>
      <c r="M42" s="190">
        <f t="shared" si="2"/>
        <v>123.60936853043478</v>
      </c>
    </row>
    <row r="43" spans="1:15" ht="13.8" thickBot="1" x14ac:dyDescent="0.3">
      <c r="A43" s="61" t="s">
        <v>4</v>
      </c>
      <c r="B43" s="62"/>
      <c r="C43" s="62"/>
      <c r="D43" s="63"/>
      <c r="E43" s="191">
        <v>0.33665323731644364</v>
      </c>
      <c r="F43" s="192">
        <v>0.28757944183476347</v>
      </c>
      <c r="G43" s="193">
        <v>1.7341040462427744E-2</v>
      </c>
      <c r="H43" s="191">
        <v>92.749714944864309</v>
      </c>
      <c r="I43" s="192">
        <v>86.7236702137468</v>
      </c>
      <c r="J43" s="194">
        <v>5.8895953768786118</v>
      </c>
      <c r="K43" s="195">
        <f t="shared" si="2"/>
        <v>275.50519247697724</v>
      </c>
      <c r="L43" s="196">
        <f t="shared" si="2"/>
        <v>301.56422051746046</v>
      </c>
      <c r="M43" s="197">
        <f t="shared" si="2"/>
        <v>339.63333339999997</v>
      </c>
    </row>
    <row r="44" spans="1:15" ht="13.8" thickTop="1" x14ac:dyDescent="0.25">
      <c r="A44" s="32" t="s">
        <v>80</v>
      </c>
      <c r="B44" s="33"/>
      <c r="C44" s="33"/>
      <c r="D44" s="34"/>
      <c r="E44" s="198">
        <f>E39+E43</f>
        <v>2.286681927572531</v>
      </c>
      <c r="F44" s="199">
        <f t="shared" ref="F44:J44" si="3">F39+F43</f>
        <v>2.256079027355602</v>
      </c>
      <c r="G44" s="199">
        <f t="shared" si="3"/>
        <v>2.0867052023121389</v>
      </c>
      <c r="H44" s="198">
        <f t="shared" si="3"/>
        <v>239.0115257625485</v>
      </c>
      <c r="I44" s="199">
        <f t="shared" si="3"/>
        <v>232.63839803969307</v>
      </c>
      <c r="J44" s="200">
        <f t="shared" si="3"/>
        <v>240.59123315028901</v>
      </c>
      <c r="K44" s="198">
        <f t="shared" si="2"/>
        <v>104.52329328385237</v>
      </c>
      <c r="L44" s="199">
        <f t="shared" si="2"/>
        <v>103.11624513985818</v>
      </c>
      <c r="M44" s="200">
        <f t="shared" si="2"/>
        <v>115.29718375346259</v>
      </c>
    </row>
    <row r="45" spans="1:15" ht="13.8" thickBot="1" x14ac:dyDescent="0.3">
      <c r="A45" s="38" t="s">
        <v>81</v>
      </c>
      <c r="B45" s="39"/>
      <c r="C45" s="39"/>
      <c r="D45" s="40"/>
      <c r="E45" s="261">
        <f>Histor!P9+Histor!P10</f>
        <v>2.2865560661537203</v>
      </c>
      <c r="F45" s="262"/>
      <c r="G45" s="262"/>
      <c r="H45" s="261">
        <f>Histor!P25+Histor!P26</f>
        <v>238.98728546929095</v>
      </c>
      <c r="I45" s="262"/>
      <c r="J45" s="266"/>
      <c r="K45" s="285">
        <f>H45/E45</f>
        <v>104.51844545027848</v>
      </c>
      <c r="L45" s="262"/>
      <c r="M45" s="266"/>
    </row>
    <row r="46" spans="1:15" x14ac:dyDescent="0.25">
      <c r="E46" s="70"/>
      <c r="F46" s="70"/>
      <c r="G46" s="70"/>
      <c r="H46" s="70"/>
      <c r="I46" s="70"/>
      <c r="J46" s="70"/>
      <c r="N46" s="25"/>
      <c r="O46" s="25"/>
    </row>
    <row r="47" spans="1:15" ht="2.25" customHeight="1" x14ac:dyDescent="0.25"/>
    <row r="48" spans="1:15" ht="17.25" customHeight="1" x14ac:dyDescent="0.25">
      <c r="A48" s="25" t="s">
        <v>78</v>
      </c>
    </row>
    <row r="73" spans="1:1" ht="18.75" customHeight="1" x14ac:dyDescent="0.25"/>
    <row r="74" spans="1:1" ht="12.75" customHeight="1" x14ac:dyDescent="0.25">
      <c r="A74" s="25" t="s">
        <v>79</v>
      </c>
    </row>
    <row r="76" spans="1:1" x14ac:dyDescent="0.25">
      <c r="A76" s="212" t="s">
        <v>87</v>
      </c>
    </row>
    <row r="78" spans="1:1" x14ac:dyDescent="0.25">
      <c r="A78" s="23" t="s">
        <v>89</v>
      </c>
    </row>
    <row r="79" spans="1:1" x14ac:dyDescent="0.25">
      <c r="A79" s="23" t="s">
        <v>90</v>
      </c>
    </row>
    <row r="80" spans="1:1" x14ac:dyDescent="0.25">
      <c r="A80" s="23" t="s">
        <v>91</v>
      </c>
    </row>
    <row r="81" spans="1:6" x14ac:dyDescent="0.25">
      <c r="A81" s="23" t="s">
        <v>92</v>
      </c>
    </row>
    <row r="82" spans="1:6" x14ac:dyDescent="0.25">
      <c r="A82" s="23" t="s">
        <v>93</v>
      </c>
    </row>
    <row r="84" spans="1:6" x14ac:dyDescent="0.25">
      <c r="A84" s="168"/>
      <c r="B84" s="138"/>
      <c r="C84" s="138"/>
      <c r="D84" s="138"/>
      <c r="E84" s="138"/>
      <c r="F84" s="138"/>
    </row>
    <row r="85" spans="1:6" x14ac:dyDescent="0.25">
      <c r="A85" s="168"/>
      <c r="B85" s="138"/>
      <c r="C85" s="138"/>
      <c r="D85" s="138"/>
      <c r="E85" s="138"/>
      <c r="F85" s="138"/>
    </row>
    <row r="86" spans="1:6" x14ac:dyDescent="0.25">
      <c r="A86" s="213" t="s">
        <v>86</v>
      </c>
      <c r="B86" s="138"/>
      <c r="C86" s="138"/>
      <c r="D86" s="138"/>
    </row>
    <row r="87" spans="1:6" x14ac:dyDescent="0.25">
      <c r="A87" s="168"/>
      <c r="C87" s="138"/>
      <c r="D87" s="138"/>
      <c r="E87" s="161"/>
    </row>
    <row r="88" spans="1:6" x14ac:dyDescent="0.25">
      <c r="A88" s="222" t="s">
        <v>95</v>
      </c>
      <c r="E88" s="161"/>
    </row>
    <row r="89" spans="1:6" x14ac:dyDescent="0.25">
      <c r="A89" s="222" t="s">
        <v>96</v>
      </c>
      <c r="E89" s="161"/>
    </row>
    <row r="90" spans="1:6" x14ac:dyDescent="0.25">
      <c r="A90" s="222" t="s">
        <v>97</v>
      </c>
      <c r="E90" s="161"/>
    </row>
    <row r="91" spans="1:6" x14ac:dyDescent="0.25">
      <c r="A91" s="222" t="s">
        <v>98</v>
      </c>
      <c r="E91" s="161"/>
    </row>
    <row r="92" spans="1:6" x14ac:dyDescent="0.25">
      <c r="A92" s="222" t="s">
        <v>99</v>
      </c>
      <c r="E92" s="161"/>
    </row>
    <row r="93" spans="1:6" ht="14.4" x14ac:dyDescent="0.3">
      <c r="A93" s="222" t="s">
        <v>100</v>
      </c>
      <c r="C93" s="167"/>
      <c r="D93" s="167"/>
      <c r="E93" s="161"/>
    </row>
    <row r="94" spans="1:6" x14ac:dyDescent="0.25">
      <c r="A94" s="222" t="s">
        <v>101</v>
      </c>
      <c r="E94" s="161"/>
    </row>
    <row r="95" spans="1:6" x14ac:dyDescent="0.25">
      <c r="A95" s="222" t="s">
        <v>102</v>
      </c>
    </row>
    <row r="96" spans="1:6" x14ac:dyDescent="0.25">
      <c r="A96" s="23" t="s">
        <v>103</v>
      </c>
    </row>
    <row r="97" spans="1:1" x14ac:dyDescent="0.25">
      <c r="A97" s="222" t="s">
        <v>104</v>
      </c>
    </row>
    <row r="98" spans="1:1" x14ac:dyDescent="0.25">
      <c r="A98" s="222" t="s">
        <v>105</v>
      </c>
    </row>
    <row r="99" spans="1:1" x14ac:dyDescent="0.25">
      <c r="A99" s="23" t="s">
        <v>106</v>
      </c>
    </row>
  </sheetData>
  <mergeCells count="38">
    <mergeCell ref="A2:M2"/>
    <mergeCell ref="K45:M45"/>
    <mergeCell ref="B28:G28"/>
    <mergeCell ref="B29:G29"/>
    <mergeCell ref="I10:M10"/>
    <mergeCell ref="I11:M11"/>
    <mergeCell ref="B22:G22"/>
    <mergeCell ref="B23:G23"/>
    <mergeCell ref="B26:G26"/>
    <mergeCell ref="B20:G20"/>
    <mergeCell ref="B21:G21"/>
    <mergeCell ref="M15:M17"/>
    <mergeCell ref="K15:K17"/>
    <mergeCell ref="B24:G24"/>
    <mergeCell ref="B25:G25"/>
    <mergeCell ref="A11:D11"/>
    <mergeCell ref="A35:D38"/>
    <mergeCell ref="B27:G27"/>
    <mergeCell ref="B19:G19"/>
    <mergeCell ref="B30:G30"/>
    <mergeCell ref="B31:G31"/>
    <mergeCell ref="E45:G45"/>
    <mergeCell ref="K35:M35"/>
    <mergeCell ref="E35:G35"/>
    <mergeCell ref="H35:J35"/>
    <mergeCell ref="H45:J45"/>
    <mergeCell ref="A3:M3"/>
    <mergeCell ref="A15:A18"/>
    <mergeCell ref="L15:L17"/>
    <mergeCell ref="A5:C5"/>
    <mergeCell ref="A7:D7"/>
    <mergeCell ref="A8:D8"/>
    <mergeCell ref="A9:D9"/>
    <mergeCell ref="B15:G18"/>
    <mergeCell ref="H15:J15"/>
    <mergeCell ref="I16:J17"/>
    <mergeCell ref="A10:D10"/>
    <mergeCell ref="H16:H17"/>
  </mergeCells>
  <phoneticPr fontId="2" type="noConversion"/>
  <pageMargins left="0.7" right="0.7" top="0.75" bottom="0.75" header="0.3" footer="0.3"/>
  <pageSetup paperSize="9" scale="53" orientation="portrait" r:id="rId1"/>
  <headerFooter alignWithMargins="0">
    <oddHeader xml:space="preserve">&amp;R&amp;"Calibri"&amp;11&amp;K000000&amp;"Calibri"&amp;11&amp;K000000&amp;"Calibri"&amp;11&amp;K000000&amp;"Calibri"&amp;11&amp;K000000&amp;"Calibri"&amp;11&amp;K000000&amp;"Calibri"&amp;11&amp;K000000&amp;"Calibri"&amp;11&amp;K000000&amp;"Calibri"&amp;11&amp;K000000&amp;09&amp;"Arial"&amp;IInterní 
&amp;I&amp;"Arial"&amp;06 
</oddHead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U50"/>
  <sheetViews>
    <sheetView zoomScaleNormal="100" zoomScaleSheetLayoutView="100" workbookViewId="0">
      <selection activeCell="K1" sqref="K1:M1"/>
    </sheetView>
  </sheetViews>
  <sheetFormatPr defaultRowHeight="13.2" x14ac:dyDescent="0.25"/>
  <cols>
    <col min="1" max="3" width="4.6640625" customWidth="1"/>
    <col min="4" max="4" width="36.5546875" customWidth="1"/>
    <col min="5" max="13" width="10.6640625" customWidth="1"/>
    <col min="14" max="14" width="10.109375" customWidth="1"/>
    <col min="15" max="15" width="10.88671875" customWidth="1"/>
    <col min="16" max="16" width="11.44140625" customWidth="1"/>
  </cols>
  <sheetData>
    <row r="1" spans="1:21" x14ac:dyDescent="0.25">
      <c r="D1" s="106"/>
      <c r="E1" s="311" t="s">
        <v>10</v>
      </c>
      <c r="F1" s="312"/>
      <c r="G1" s="312"/>
      <c r="H1" s="311" t="s">
        <v>11</v>
      </c>
      <c r="I1" s="312"/>
      <c r="J1" s="313"/>
      <c r="K1" s="312" t="s">
        <v>12</v>
      </c>
      <c r="L1" s="312"/>
      <c r="M1" s="313"/>
    </row>
    <row r="2" spans="1:21" x14ac:dyDescent="0.25">
      <c r="D2" s="107" t="s">
        <v>21</v>
      </c>
      <c r="E2" s="207">
        <v>3775938</v>
      </c>
      <c r="F2" s="208">
        <v>3788803</v>
      </c>
      <c r="G2" s="209">
        <f>Vzor!E8</f>
        <v>3802543</v>
      </c>
      <c r="H2" s="207">
        <v>14722</v>
      </c>
      <c r="I2" s="208">
        <v>14912</v>
      </c>
      <c r="J2" s="209">
        <f>Vzor!F8</f>
        <v>15127</v>
      </c>
      <c r="K2" s="207">
        <v>114</v>
      </c>
      <c r="L2" s="208">
        <v>117</v>
      </c>
      <c r="M2" s="209">
        <f>Vzor!G8</f>
        <v>117</v>
      </c>
    </row>
    <row r="3" spans="1:21" ht="13.8" thickBot="1" x14ac:dyDescent="0.3">
      <c r="D3" s="108" t="s">
        <v>83</v>
      </c>
      <c r="E3" s="169">
        <v>3753077</v>
      </c>
      <c r="F3" s="170">
        <v>3768984</v>
      </c>
      <c r="G3" s="173">
        <v>3780029</v>
      </c>
      <c r="H3" s="171">
        <v>14231</v>
      </c>
      <c r="I3" s="172">
        <v>14329</v>
      </c>
      <c r="J3" s="174">
        <v>14476</v>
      </c>
      <c r="K3" s="171">
        <v>185</v>
      </c>
      <c r="L3" s="172">
        <v>173</v>
      </c>
      <c r="M3" s="174">
        <v>173</v>
      </c>
      <c r="N3" s="134"/>
      <c r="O3" s="65"/>
    </row>
    <row r="4" spans="1:21" ht="13.8" thickBot="1" x14ac:dyDescent="0.3"/>
    <row r="5" spans="1:21" ht="12.75" customHeight="1" x14ac:dyDescent="0.25">
      <c r="A5" s="267" t="s">
        <v>3</v>
      </c>
      <c r="B5" s="268"/>
      <c r="C5" s="268"/>
      <c r="D5" s="269"/>
      <c r="E5" s="265" t="s">
        <v>19</v>
      </c>
      <c r="F5" s="263"/>
      <c r="G5" s="263"/>
      <c r="H5" s="263"/>
      <c r="I5" s="263"/>
      <c r="J5" s="263"/>
      <c r="K5" s="263"/>
      <c r="L5" s="263"/>
      <c r="M5" s="263"/>
      <c r="N5" s="267" t="s">
        <v>24</v>
      </c>
      <c r="O5" s="268"/>
      <c r="P5" s="269"/>
      <c r="Q5" s="66"/>
    </row>
    <row r="6" spans="1:21" x14ac:dyDescent="0.25">
      <c r="A6" s="270"/>
      <c r="B6" s="257"/>
      <c r="C6" s="257"/>
      <c r="D6" s="271"/>
      <c r="E6" s="314" t="s">
        <v>10</v>
      </c>
      <c r="F6" s="300"/>
      <c r="G6" s="315"/>
      <c r="H6" s="316" t="s">
        <v>11</v>
      </c>
      <c r="I6" s="300"/>
      <c r="J6" s="315"/>
      <c r="K6" s="316" t="s">
        <v>12</v>
      </c>
      <c r="L6" s="300"/>
      <c r="M6" s="300"/>
      <c r="N6" s="296" t="s">
        <v>25</v>
      </c>
      <c r="O6" s="297"/>
      <c r="P6" s="298"/>
      <c r="Q6" s="66"/>
    </row>
    <row r="7" spans="1:21" ht="14.4" x14ac:dyDescent="0.3">
      <c r="A7" s="270"/>
      <c r="B7" s="257"/>
      <c r="C7" s="257"/>
      <c r="D7" s="271"/>
      <c r="E7" s="299" t="s">
        <v>58</v>
      </c>
      <c r="F7" s="300"/>
      <c r="G7" s="315"/>
      <c r="H7" s="331" t="s">
        <v>59</v>
      </c>
      <c r="I7" s="300"/>
      <c r="J7" s="315"/>
      <c r="K7" s="331" t="s">
        <v>60</v>
      </c>
      <c r="L7" s="300"/>
      <c r="M7" s="300"/>
      <c r="N7" s="305" t="s">
        <v>84</v>
      </c>
      <c r="O7" s="306"/>
      <c r="P7" s="307"/>
      <c r="Q7" s="66"/>
    </row>
    <row r="8" spans="1:21" ht="13.8" thickBot="1" x14ac:dyDescent="0.3">
      <c r="A8" s="272"/>
      <c r="B8" s="273"/>
      <c r="C8" s="273"/>
      <c r="D8" s="274"/>
      <c r="E8" s="42">
        <v>2023</v>
      </c>
      <c r="F8" s="43">
        <v>2024</v>
      </c>
      <c r="G8" s="43">
        <v>2025</v>
      </c>
      <c r="H8" s="43">
        <v>2023</v>
      </c>
      <c r="I8" s="43">
        <v>2024</v>
      </c>
      <c r="J8" s="43">
        <v>2025</v>
      </c>
      <c r="K8" s="43">
        <v>2023</v>
      </c>
      <c r="L8" s="43">
        <v>2024</v>
      </c>
      <c r="M8" s="43">
        <v>2025</v>
      </c>
      <c r="N8" s="42">
        <v>2023</v>
      </c>
      <c r="O8" s="43">
        <v>2024</v>
      </c>
      <c r="P8" s="67">
        <v>2025</v>
      </c>
      <c r="Q8" s="66"/>
    </row>
    <row r="9" spans="1:21" ht="13.5" customHeight="1" thickBot="1" x14ac:dyDescent="0.3">
      <c r="A9" s="71" t="s">
        <v>4</v>
      </c>
      <c r="B9" s="72"/>
      <c r="C9" s="72"/>
      <c r="D9" s="73"/>
      <c r="E9" s="214">
        <v>0.35698841244132512</v>
      </c>
      <c r="F9" s="214">
        <v>0.3836835072793946</v>
      </c>
      <c r="G9" s="175">
        <f>Vzor!E43</f>
        <v>0.33665323731644364</v>
      </c>
      <c r="H9" s="214">
        <v>0.37376150657015572</v>
      </c>
      <c r="I9" s="214">
        <v>0.31670039779467662</v>
      </c>
      <c r="J9" s="175">
        <f>Vzor!F43</f>
        <v>0.28757944183476347</v>
      </c>
      <c r="K9" s="214">
        <v>3.2432432432432434E-2</v>
      </c>
      <c r="L9" s="214">
        <v>2.3121387283236993E-2</v>
      </c>
      <c r="M9" s="176">
        <f>Vzor!G43</f>
        <v>1.7341040462427744E-2</v>
      </c>
      <c r="N9" s="111">
        <f>(E9*E$3+H9*H$3+K9*K$3)/(E$3+H$3+K$3)</f>
        <v>0.35703583258152072</v>
      </c>
      <c r="O9" s="110">
        <f>(F9*F$3+I9*I$3+L9*L$3)/(F$3+I$3+L$3)</f>
        <v>0.38341333891546625</v>
      </c>
      <c r="P9" s="112">
        <f>(G9*G$3+J9*J$3+M9*M$3)/(G$3+J$3+M$3)</f>
        <v>0.3364514722988457</v>
      </c>
      <c r="Q9" s="66"/>
      <c r="T9" s="223"/>
      <c r="U9" s="223"/>
    </row>
    <row r="10" spans="1:21" ht="13.8" thickTop="1" x14ac:dyDescent="0.25">
      <c r="A10" s="74" t="s">
        <v>5</v>
      </c>
      <c r="B10" s="75"/>
      <c r="C10" s="75"/>
      <c r="D10" s="76"/>
      <c r="E10" s="215">
        <f t="shared" ref="E10:L10" si="0">E11+E16+E17+E18</f>
        <v>2.840454912062826</v>
      </c>
      <c r="F10" s="215">
        <f t="shared" si="0"/>
        <v>2.3944858879740458</v>
      </c>
      <c r="G10" s="113">
        <f t="shared" si="0"/>
        <v>1.9500286902560873</v>
      </c>
      <c r="H10" s="215">
        <f t="shared" si="0"/>
        <v>2.8502564823273384</v>
      </c>
      <c r="I10" s="215">
        <f t="shared" si="0"/>
        <v>2.3384744224998362</v>
      </c>
      <c r="J10" s="113">
        <f t="shared" si="0"/>
        <v>1.9684995855208385</v>
      </c>
      <c r="K10" s="215">
        <f t="shared" si="0"/>
        <v>0.90810810810810816</v>
      </c>
      <c r="L10" s="215">
        <f t="shared" si="0"/>
        <v>0.58959537572254328</v>
      </c>
      <c r="M10" s="163">
        <f>M11+M16+M17+M18</f>
        <v>2.0693641618497112</v>
      </c>
      <c r="N10" s="114">
        <f>(E10*E$3+H10*H$3+K10*K$3)/(E$3+H$3+K$3)</f>
        <v>2.8403970491783301</v>
      </c>
      <c r="O10" s="115">
        <f t="shared" ref="O10" si="1">(F10*F$3+I10*I$3+L10*L$3)/(F$3+I$3+L$3)</f>
        <v>2.3941912299926495</v>
      </c>
      <c r="P10" s="116">
        <f>(G10*G$3+J10*J$3+M10*M$3)/(G$3+J$3+M$3)</f>
        <v>1.9501045938548744</v>
      </c>
      <c r="Q10" s="66"/>
      <c r="R10" s="223"/>
      <c r="T10" s="223"/>
      <c r="U10" s="223"/>
    </row>
    <row r="11" spans="1:21" x14ac:dyDescent="0.25">
      <c r="A11" s="77"/>
      <c r="B11" s="78" t="s">
        <v>6</v>
      </c>
      <c r="C11" s="78"/>
      <c r="D11" s="79"/>
      <c r="E11" s="216">
        <f t="shared" ref="E11:M11" si="2">E12+E15</f>
        <v>2.6485840818080777</v>
      </c>
      <c r="F11" s="216">
        <f t="shared" si="2"/>
        <v>2.3117980866992194</v>
      </c>
      <c r="G11" s="118">
        <f t="shared" si="2"/>
        <v>1.5063712474163631</v>
      </c>
      <c r="H11" s="216">
        <f t="shared" si="2"/>
        <v>2.6523786100766182</v>
      </c>
      <c r="I11" s="216">
        <f t="shared" si="2"/>
        <v>2.2577988694256508</v>
      </c>
      <c r="J11" s="118">
        <f t="shared" si="2"/>
        <v>1.4909505388228557</v>
      </c>
      <c r="K11" s="216">
        <f t="shared" si="2"/>
        <v>0.58918918918918917</v>
      </c>
      <c r="L11" s="216">
        <f t="shared" si="2"/>
        <v>0.26011560693641617</v>
      </c>
      <c r="M11" s="119">
        <f t="shared" si="2"/>
        <v>0.24855491329479762</v>
      </c>
      <c r="N11" s="117">
        <f t="shared" ref="N11:P18" si="3">(E11*E$3+H11*H$3+K11*K$3)/(E$3+H$3+K$3)</f>
        <v>2.6484972898423473</v>
      </c>
      <c r="O11" s="118">
        <f t="shared" si="3"/>
        <v>2.3114997650314999</v>
      </c>
      <c r="P11" s="120">
        <f t="shared" si="3"/>
        <v>1.50625507618829</v>
      </c>
      <c r="Q11" s="66"/>
      <c r="T11" s="223"/>
      <c r="U11" s="223"/>
    </row>
    <row r="12" spans="1:21" x14ac:dyDescent="0.25">
      <c r="A12" s="80"/>
      <c r="B12" s="81"/>
      <c r="C12" s="78" t="s">
        <v>7</v>
      </c>
      <c r="D12" s="79"/>
      <c r="E12" s="216">
        <f t="shared" ref="E12:M12" si="4">E13+E14</f>
        <v>2.5120278640699389</v>
      </c>
      <c r="F12" s="216">
        <f t="shared" si="4"/>
        <v>2.1938328737930357</v>
      </c>
      <c r="G12" s="118">
        <f t="shared" si="4"/>
        <v>1.4067204246316702</v>
      </c>
      <c r="H12" s="216">
        <f t="shared" si="4"/>
        <v>2.503126976319328</v>
      </c>
      <c r="I12" s="216">
        <f t="shared" si="4"/>
        <v>2.1257589503803582</v>
      </c>
      <c r="J12" s="118">
        <f t="shared" si="4"/>
        <v>1.3757253384912722</v>
      </c>
      <c r="K12" s="216">
        <f t="shared" si="4"/>
        <v>0.58918918918918917</v>
      </c>
      <c r="L12" s="216">
        <f t="shared" si="4"/>
        <v>0.26011560693641617</v>
      </c>
      <c r="M12" s="119">
        <f t="shared" si="4"/>
        <v>0.23699421965317913</v>
      </c>
      <c r="N12" s="117">
        <f t="shared" si="3"/>
        <v>2.5118998230388256</v>
      </c>
      <c r="O12" s="118">
        <f t="shared" si="3"/>
        <v>2.1934866416844074</v>
      </c>
      <c r="P12" s="120">
        <f t="shared" si="3"/>
        <v>1.4065488560557782</v>
      </c>
      <c r="Q12" s="66"/>
      <c r="T12" s="223"/>
      <c r="U12" s="223"/>
    </row>
    <row r="13" spans="1:21" x14ac:dyDescent="0.25">
      <c r="A13" s="80"/>
      <c r="B13" s="82"/>
      <c r="C13" s="81"/>
      <c r="D13" s="79" t="s">
        <v>0</v>
      </c>
      <c r="E13" s="217">
        <v>1.8995648104208942</v>
      </c>
      <c r="F13" s="217">
        <v>1.7035731645451324</v>
      </c>
      <c r="G13" s="121">
        <f>Vzor!E40</f>
        <v>1.2640932119833017</v>
      </c>
      <c r="H13" s="219">
        <v>1.8279811678729787</v>
      </c>
      <c r="I13" s="219">
        <v>1.6074394584409353</v>
      </c>
      <c r="J13" s="119">
        <f>Vzor!F40</f>
        <v>1.2274108869853313</v>
      </c>
      <c r="K13" s="216">
        <v>0.58918918918918917</v>
      </c>
      <c r="L13" s="216">
        <v>0.26011560693641617</v>
      </c>
      <c r="M13" s="164">
        <f>Vzor!G40</f>
        <v>0.19653179190751438</v>
      </c>
      <c r="N13" s="117">
        <f t="shared" si="3"/>
        <v>1.8992300715621817</v>
      </c>
      <c r="O13" s="118">
        <f>(F13*F$3+I13*I$3+L13*L$3)/(F$3+I$3+L$3)</f>
        <v>1.7031430802175485</v>
      </c>
      <c r="P13" s="120">
        <f>(G13*G$3+J13*J$3+M13*M$3)/(G$3+J$3+M$3)</f>
        <v>1.2639046053446505</v>
      </c>
      <c r="Q13" s="66"/>
      <c r="T13" s="223"/>
      <c r="U13" s="223"/>
    </row>
    <row r="14" spans="1:21" x14ac:dyDescent="0.25">
      <c r="A14" s="80"/>
      <c r="B14" s="82"/>
      <c r="C14" s="83"/>
      <c r="D14" s="76" t="s">
        <v>1</v>
      </c>
      <c r="E14" s="217">
        <v>0.61246305364904485</v>
      </c>
      <c r="F14" s="217">
        <v>0.4902597092479033</v>
      </c>
      <c r="G14" s="121">
        <v>0.14262721264836856</v>
      </c>
      <c r="H14" s="219">
        <v>0.6751458084463493</v>
      </c>
      <c r="I14" s="219">
        <v>0.51831949193942284</v>
      </c>
      <c r="J14" s="119">
        <v>0.14831445150594089</v>
      </c>
      <c r="K14" s="216">
        <v>0</v>
      </c>
      <c r="L14" s="216">
        <v>0</v>
      </c>
      <c r="M14" s="164">
        <v>4.0462427745664734E-2</v>
      </c>
      <c r="N14" s="117">
        <f t="shared" si="3"/>
        <v>0.61266975147664404</v>
      </c>
      <c r="O14" s="118">
        <f t="shared" si="3"/>
        <v>0.49034356146685876</v>
      </c>
      <c r="P14" s="120">
        <f t="shared" si="3"/>
        <v>0.14264425071112752</v>
      </c>
      <c r="Q14" s="66"/>
      <c r="T14" s="223"/>
      <c r="U14" s="223"/>
    </row>
    <row r="15" spans="1:21" x14ac:dyDescent="0.25">
      <c r="A15" s="80"/>
      <c r="B15" s="83"/>
      <c r="C15" s="75" t="s">
        <v>69</v>
      </c>
      <c r="D15" s="76"/>
      <c r="E15" s="217">
        <v>0.13655621773813856</v>
      </c>
      <c r="F15" s="217">
        <v>0.11796521290618368</v>
      </c>
      <c r="G15" s="121">
        <f>Vzor!E41</f>
        <v>9.9650822784692936E-2</v>
      </c>
      <c r="H15" s="219">
        <v>0.14925163375729036</v>
      </c>
      <c r="I15" s="219">
        <v>0.13203991904529253</v>
      </c>
      <c r="J15" s="118">
        <f>Vzor!F41</f>
        <v>0.11522520033158337</v>
      </c>
      <c r="K15" s="216">
        <v>0</v>
      </c>
      <c r="L15" s="216">
        <v>0</v>
      </c>
      <c r="M15" s="164">
        <f>Vzor!G41</f>
        <v>1.1560693641618497E-2</v>
      </c>
      <c r="N15" s="117">
        <f t="shared" si="3"/>
        <v>0.13659746680352156</v>
      </c>
      <c r="O15" s="118">
        <f>(F15*F$3+I15*I$3+L15*L$3)/(F$3+I$3+L$3)</f>
        <v>0.11801312334709309</v>
      </c>
      <c r="P15" s="120">
        <f t="shared" si="3"/>
        <v>9.9706220132511916E-2</v>
      </c>
      <c r="Q15" s="66"/>
      <c r="T15" s="223"/>
      <c r="U15" s="223"/>
    </row>
    <row r="16" spans="1:21" x14ac:dyDescent="0.25">
      <c r="A16" s="80"/>
      <c r="B16" s="78" t="s">
        <v>8</v>
      </c>
      <c r="C16" s="78"/>
      <c r="D16" s="79"/>
      <c r="E16" s="217">
        <v>8.025681327614647E-3</v>
      </c>
      <c r="F16" s="217">
        <v>2.5269409474808067E-2</v>
      </c>
      <c r="G16" s="121">
        <v>3.2798690168779122E-3</v>
      </c>
      <c r="H16" s="219">
        <v>7.9404117771063164E-3</v>
      </c>
      <c r="I16" s="219">
        <v>2.289064135668923E-2</v>
      </c>
      <c r="J16" s="119">
        <v>3.5230726720088422E-3</v>
      </c>
      <c r="K16" s="216">
        <v>0</v>
      </c>
      <c r="L16" s="216">
        <v>2.3121387283236993E-2</v>
      </c>
      <c r="M16" s="164">
        <v>0</v>
      </c>
      <c r="N16" s="117">
        <f>(E16*E$3+H16*H$3+K16*K$3)/(E$3+H$3+K$3)</f>
        <v>8.0249651426027857E-3</v>
      </c>
      <c r="O16" s="118">
        <f t="shared" si="3"/>
        <v>2.5260302271503058E-2</v>
      </c>
      <c r="P16" s="120">
        <f t="shared" si="3"/>
        <v>3.2806472644055697E-3</v>
      </c>
      <c r="Q16" s="66"/>
      <c r="T16" s="223"/>
      <c r="U16" s="223"/>
    </row>
    <row r="17" spans="1:21" x14ac:dyDescent="0.25">
      <c r="A17" s="80"/>
      <c r="B17" s="78" t="s">
        <v>9</v>
      </c>
      <c r="C17" s="78"/>
      <c r="D17" s="79"/>
      <c r="E17" s="217">
        <v>0</v>
      </c>
      <c r="F17" s="217">
        <v>0</v>
      </c>
      <c r="G17" s="121">
        <v>0</v>
      </c>
      <c r="H17" s="219">
        <v>0</v>
      </c>
      <c r="I17" s="219">
        <v>0</v>
      </c>
      <c r="J17" s="119">
        <v>0</v>
      </c>
      <c r="K17" s="216">
        <v>0</v>
      </c>
      <c r="L17" s="216">
        <v>0</v>
      </c>
      <c r="M17" s="164">
        <v>0</v>
      </c>
      <c r="N17" s="117">
        <f t="shared" si="3"/>
        <v>0</v>
      </c>
      <c r="O17" s="118">
        <f t="shared" si="3"/>
        <v>0</v>
      </c>
      <c r="P17" s="120">
        <f t="shared" si="3"/>
        <v>0</v>
      </c>
      <c r="Q17" s="66"/>
      <c r="T17" s="223"/>
      <c r="U17" s="223"/>
    </row>
    <row r="18" spans="1:21" ht="13.8" thickBot="1" x14ac:dyDescent="0.3">
      <c r="A18" s="84"/>
      <c r="B18" s="85" t="s">
        <v>2</v>
      </c>
      <c r="C18" s="85"/>
      <c r="D18" s="86"/>
      <c r="E18" s="218">
        <v>0.18384514892713363</v>
      </c>
      <c r="F18" s="218">
        <v>5.7418391800018259E-2</v>
      </c>
      <c r="G18" s="122">
        <v>0.44037757382284637</v>
      </c>
      <c r="H18" s="220">
        <v>0.18993746047361393</v>
      </c>
      <c r="I18" s="220">
        <v>5.7784911717495994E-2</v>
      </c>
      <c r="J18" s="124">
        <v>0.47402597402597402</v>
      </c>
      <c r="K18" s="221">
        <v>0.31891891891891894</v>
      </c>
      <c r="L18" s="221">
        <v>0.30635838150289013</v>
      </c>
      <c r="M18" s="165">
        <v>1.8208092485549134</v>
      </c>
      <c r="N18" s="125">
        <f t="shared" si="3"/>
        <v>0.18387479419338001</v>
      </c>
      <c r="O18" s="123">
        <f t="shared" si="3"/>
        <v>5.7431162689646542E-2</v>
      </c>
      <c r="P18" s="126">
        <f t="shared" si="3"/>
        <v>0.44056887040217912</v>
      </c>
      <c r="Q18" s="66"/>
      <c r="T18" s="223"/>
      <c r="U18" s="223"/>
    </row>
    <row r="19" spans="1:21" ht="13.8" thickBot="1" x14ac:dyDescent="0.3">
      <c r="A19" s="85"/>
      <c r="B19" s="87" t="s">
        <v>53</v>
      </c>
      <c r="C19" s="88"/>
      <c r="D19" s="88"/>
      <c r="E19" s="127">
        <f>E16+E17+E18+E14</f>
        <v>0.80433388390379312</v>
      </c>
      <c r="F19" s="127">
        <f>F16+F17+F18+F14</f>
        <v>0.57294751052272963</v>
      </c>
      <c r="G19" s="128">
        <f>G16+G17+G18+G14</f>
        <v>0.58628465548809283</v>
      </c>
      <c r="H19" s="68"/>
      <c r="I19" s="68"/>
      <c r="J19" s="68"/>
      <c r="K19" s="68"/>
      <c r="L19" s="68"/>
      <c r="M19" s="68"/>
      <c r="N19" s="68"/>
      <c r="O19" s="68"/>
      <c r="P19" s="68"/>
      <c r="Q19" s="66"/>
    </row>
    <row r="20" spans="1:21" ht="13.8" thickBot="1" x14ac:dyDescent="0.3">
      <c r="A20" s="89"/>
      <c r="B20" s="89"/>
      <c r="C20" s="89"/>
      <c r="D20" s="89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6"/>
    </row>
    <row r="21" spans="1:21" x14ac:dyDescent="0.25">
      <c r="A21" s="317" t="s">
        <v>3</v>
      </c>
      <c r="B21" s="318"/>
      <c r="C21" s="318"/>
      <c r="D21" s="319"/>
      <c r="E21" s="328" t="s">
        <v>20</v>
      </c>
      <c r="F21" s="329"/>
      <c r="G21" s="329"/>
      <c r="H21" s="329"/>
      <c r="I21" s="329"/>
      <c r="J21" s="329"/>
      <c r="K21" s="329"/>
      <c r="L21" s="329"/>
      <c r="M21" s="329"/>
      <c r="N21" s="302" t="s">
        <v>22</v>
      </c>
      <c r="O21" s="303"/>
      <c r="P21" s="304"/>
      <c r="Q21" s="66"/>
    </row>
    <row r="22" spans="1:21" x14ac:dyDescent="0.25">
      <c r="A22" s="320"/>
      <c r="B22" s="321"/>
      <c r="C22" s="321"/>
      <c r="D22" s="322"/>
      <c r="E22" s="326" t="s">
        <v>10</v>
      </c>
      <c r="F22" s="306"/>
      <c r="G22" s="327"/>
      <c r="H22" s="332" t="s">
        <v>11</v>
      </c>
      <c r="I22" s="306"/>
      <c r="J22" s="327"/>
      <c r="K22" s="332" t="s">
        <v>12</v>
      </c>
      <c r="L22" s="306"/>
      <c r="M22" s="306"/>
      <c r="N22" s="308" t="s">
        <v>23</v>
      </c>
      <c r="O22" s="309"/>
      <c r="P22" s="310"/>
      <c r="Q22" s="66"/>
    </row>
    <row r="23" spans="1:21" ht="14.4" x14ac:dyDescent="0.3">
      <c r="A23" s="320"/>
      <c r="B23" s="321"/>
      <c r="C23" s="321"/>
      <c r="D23" s="322"/>
      <c r="E23" s="305" t="s">
        <v>61</v>
      </c>
      <c r="F23" s="306"/>
      <c r="G23" s="327"/>
      <c r="H23" s="330" t="s">
        <v>62</v>
      </c>
      <c r="I23" s="306"/>
      <c r="J23" s="327"/>
      <c r="K23" s="330" t="s">
        <v>63</v>
      </c>
      <c r="L23" s="306"/>
      <c r="M23" s="306"/>
      <c r="N23" s="305" t="s">
        <v>64</v>
      </c>
      <c r="O23" s="306"/>
      <c r="P23" s="307"/>
      <c r="Q23" s="66"/>
    </row>
    <row r="24" spans="1:21" ht="13.8" thickBot="1" x14ac:dyDescent="0.3">
      <c r="A24" s="323"/>
      <c r="B24" s="324"/>
      <c r="C24" s="324"/>
      <c r="D24" s="325"/>
      <c r="E24" s="42">
        <v>2023</v>
      </c>
      <c r="F24" s="43">
        <v>2024</v>
      </c>
      <c r="G24" s="43">
        <v>2025</v>
      </c>
      <c r="H24" s="43">
        <v>2023</v>
      </c>
      <c r="I24" s="43">
        <v>2024</v>
      </c>
      <c r="J24" s="43">
        <v>2025</v>
      </c>
      <c r="K24" s="43">
        <v>2023</v>
      </c>
      <c r="L24" s="43">
        <v>2024</v>
      </c>
      <c r="M24" s="43">
        <v>2025</v>
      </c>
      <c r="N24" s="42">
        <v>2023</v>
      </c>
      <c r="O24" s="43">
        <v>2024</v>
      </c>
      <c r="P24" s="67">
        <v>2025</v>
      </c>
      <c r="Q24" s="66"/>
    </row>
    <row r="25" spans="1:21" ht="13.5" customHeight="1" thickBot="1" x14ac:dyDescent="0.3">
      <c r="A25" s="90" t="s">
        <v>4</v>
      </c>
      <c r="B25" s="91"/>
      <c r="C25" s="91"/>
      <c r="D25" s="92"/>
      <c r="E25" s="214">
        <v>110.89879474006055</v>
      </c>
      <c r="F25" s="214">
        <v>111.73533813091946</v>
      </c>
      <c r="G25" s="110">
        <f>Vzor!H43</f>
        <v>92.749714944864309</v>
      </c>
      <c r="H25" s="214">
        <v>124.23417773397524</v>
      </c>
      <c r="I25" s="214">
        <v>102.96985716647349</v>
      </c>
      <c r="J25" s="110">
        <f>Vzor!I43</f>
        <v>86.7236702137468</v>
      </c>
      <c r="K25" s="214">
        <v>9.6025225199999991</v>
      </c>
      <c r="L25" s="214">
        <v>6.8590558751445094</v>
      </c>
      <c r="M25" s="162">
        <f>Vzor!J43</f>
        <v>5.8895953768786118</v>
      </c>
      <c r="N25" s="111">
        <f>(E25*E$3+H25*H$3+K25*K$3)/(E$3+H$3+K$3)</f>
        <v>110.94419257491404</v>
      </c>
      <c r="O25" s="110">
        <f t="shared" ref="O25:O34" si="5">(F25*F$3+I25*I$3+L25*L$3)/(F$3+I$3+L$3)</f>
        <v>111.6973456093217</v>
      </c>
      <c r="P25" s="112">
        <f>(G25*G$3+J25*J$3+M25*M$3)/(G$3+J$3+M$3)</f>
        <v>92.72276672311456</v>
      </c>
      <c r="Q25" s="66"/>
      <c r="T25" s="223"/>
      <c r="U25" s="223"/>
    </row>
    <row r="26" spans="1:21" ht="13.8" thickTop="1" x14ac:dyDescent="0.25">
      <c r="A26" s="93" t="s">
        <v>5</v>
      </c>
      <c r="B26" s="94"/>
      <c r="C26" s="94"/>
      <c r="D26" s="95"/>
      <c r="E26" s="215">
        <f t="shared" ref="E26:M26" si="6">E27+E32+E33+E34</f>
        <v>187.87496073666014</v>
      </c>
      <c r="F26" s="215">
        <f>F27+F32+F33+F34</f>
        <v>328.0676321169384</v>
      </c>
      <c r="G26" s="113">
        <f t="shared" si="6"/>
        <v>146.26181081768419</v>
      </c>
      <c r="H26" s="215">
        <f t="shared" si="6"/>
        <v>191.5904832187619</v>
      </c>
      <c r="I26" s="215">
        <f t="shared" si="6"/>
        <v>368.46763091138268</v>
      </c>
      <c r="J26" s="113">
        <f t="shared" si="6"/>
        <v>145.9147278259463</v>
      </c>
      <c r="K26" s="215">
        <f t="shared" si="6"/>
        <v>17.626306310270273</v>
      </c>
      <c r="L26" s="215">
        <f t="shared" si="6"/>
        <v>159.34219653294798</v>
      </c>
      <c r="M26" s="163">
        <f t="shared" si="6"/>
        <v>234.70163777341043</v>
      </c>
      <c r="N26" s="114">
        <f t="shared" ref="N26:N31" si="7">(E26*E$3+H26*H$3+K26*K$3)/(E$3+H$3+K$3)</f>
        <v>187.88063549156317</v>
      </c>
      <c r="O26" s="115">
        <f>(F26*F$3+I26*I$3+L26*L$3)/(F$3+I$3+L$3)</f>
        <v>328.21292195873235</v>
      </c>
      <c r="P26" s="116">
        <f t="shared" ref="P26:P28" si="8">(G26*G$3+J26*J$3+M26*M$3)/(G$3+J$3+M$3)</f>
        <v>146.26451874617638</v>
      </c>
      <c r="Q26" s="66"/>
      <c r="R26" s="223"/>
      <c r="T26" s="223"/>
      <c r="U26" s="223"/>
    </row>
    <row r="27" spans="1:21" x14ac:dyDescent="0.25">
      <c r="A27" s="96"/>
      <c r="B27" s="97" t="s">
        <v>6</v>
      </c>
      <c r="C27" s="97"/>
      <c r="D27" s="98"/>
      <c r="E27" s="216">
        <f>E28+E31</f>
        <v>184.66179381611298</v>
      </c>
      <c r="F27" s="216">
        <f t="shared" ref="F27:M27" si="9">F28+F31</f>
        <v>260.8146577256079</v>
      </c>
      <c r="G27" s="118">
        <f t="shared" si="9"/>
        <v>100.1172805508529</v>
      </c>
      <c r="H27" s="216">
        <f t="shared" si="9"/>
        <v>188.19605087617177</v>
      </c>
      <c r="I27" s="216">
        <f t="shared" si="9"/>
        <v>306.18231325726867</v>
      </c>
      <c r="J27" s="118">
        <f t="shared" si="9"/>
        <v>98.016614857377618</v>
      </c>
      <c r="K27" s="216">
        <f t="shared" si="9"/>
        <v>13.684954958918922</v>
      </c>
      <c r="L27" s="216">
        <f t="shared" si="9"/>
        <v>7.7683044312138749</v>
      </c>
      <c r="M27" s="119">
        <f t="shared" si="9"/>
        <v>4.899132957225433</v>
      </c>
      <c r="N27" s="117">
        <f t="shared" si="7"/>
        <v>184.66674811782849</v>
      </c>
      <c r="O27" s="118">
        <f t="shared" si="5"/>
        <v>260.97490573947482</v>
      </c>
      <c r="P27" s="120">
        <f>(G27*G$3+J27*J$3+M27*M$3)/(G$3+J$3+M$3)</f>
        <v>100.10492588568435</v>
      </c>
      <c r="Q27" s="66"/>
      <c r="T27" s="223"/>
      <c r="U27" s="223"/>
    </row>
    <row r="28" spans="1:21" x14ac:dyDescent="0.25">
      <c r="A28" s="99"/>
      <c r="B28" s="100"/>
      <c r="C28" s="97" t="s">
        <v>7</v>
      </c>
      <c r="D28" s="98"/>
      <c r="E28" s="216">
        <f t="shared" ref="E28:M28" si="10">E29+E30</f>
        <v>176.89992977762023</v>
      </c>
      <c r="F28" s="216">
        <f t="shared" si="10"/>
        <v>253.31677132793214</v>
      </c>
      <c r="G28" s="118">
        <f t="shared" si="10"/>
        <v>94.205381100696826</v>
      </c>
      <c r="H28" s="216">
        <f t="shared" si="10"/>
        <v>179.22863115861151</v>
      </c>
      <c r="I28" s="216">
        <f t="shared" si="10"/>
        <v>297.32811314998975</v>
      </c>
      <c r="J28" s="118">
        <f t="shared" si="10"/>
        <v>90.804429170682397</v>
      </c>
      <c r="K28" s="216">
        <f t="shared" si="10"/>
        <v>13.684954958918922</v>
      </c>
      <c r="L28" s="216">
        <f t="shared" si="10"/>
        <v>7.7683044312138749</v>
      </c>
      <c r="M28" s="119">
        <f t="shared" si="10"/>
        <v>4.8465317999999993</v>
      </c>
      <c r="N28" s="117">
        <f t="shared" si="7"/>
        <v>176.90071145896945</v>
      </c>
      <c r="O28" s="118">
        <f t="shared" si="5"/>
        <v>253.47222548639741</v>
      </c>
      <c r="P28" s="120">
        <f t="shared" si="8"/>
        <v>94.188333208604817</v>
      </c>
      <c r="Q28" s="66"/>
      <c r="T28" s="223"/>
      <c r="U28" s="223"/>
    </row>
    <row r="29" spans="1:21" x14ac:dyDescent="0.25">
      <c r="A29" s="99"/>
      <c r="B29" s="101"/>
      <c r="C29" s="100"/>
      <c r="D29" s="98" t="s">
        <v>0</v>
      </c>
      <c r="E29" s="217">
        <v>94.379513956148045</v>
      </c>
      <c r="F29" s="217">
        <v>90.572262732688699</v>
      </c>
      <c r="G29" s="121">
        <f>Vzor!H40</f>
        <v>72.795703736670561</v>
      </c>
      <c r="H29" s="219">
        <v>90.118850866263728</v>
      </c>
      <c r="I29" s="219">
        <v>86.228902923609354</v>
      </c>
      <c r="J29" s="119">
        <f>Vzor!I40</f>
        <v>69.413110205678251</v>
      </c>
      <c r="K29" s="216">
        <v>13.684954958918922</v>
      </c>
      <c r="L29" s="216">
        <v>7.7683044312138749</v>
      </c>
      <c r="M29" s="164">
        <f>Vzor!J40</f>
        <v>4.5784200450867045</v>
      </c>
      <c r="N29" s="117">
        <f t="shared" si="7"/>
        <v>94.359457650841946</v>
      </c>
      <c r="O29" s="118">
        <f t="shared" si="5"/>
        <v>90.552027138453539</v>
      </c>
      <c r="P29" s="120">
        <f>(G29*G$3+J29*J$3+M29*M$3)/(G$3+J$3+M$3)</f>
        <v>72.779689725986827</v>
      </c>
      <c r="Q29" s="66"/>
      <c r="T29" s="223"/>
      <c r="U29" s="223"/>
    </row>
    <row r="30" spans="1:21" x14ac:dyDescent="0.25">
      <c r="A30" s="99"/>
      <c r="B30" s="101"/>
      <c r="C30" s="102"/>
      <c r="D30" s="95" t="s">
        <v>1</v>
      </c>
      <c r="E30" s="217">
        <v>82.52041582147217</v>
      </c>
      <c r="F30" s="217">
        <v>162.74450859524345</v>
      </c>
      <c r="G30" s="121">
        <v>21.409677364026265</v>
      </c>
      <c r="H30" s="219">
        <v>89.109780292347779</v>
      </c>
      <c r="I30" s="219">
        <v>211.09921022638039</v>
      </c>
      <c r="J30" s="119">
        <v>21.391318965004153</v>
      </c>
      <c r="K30" s="216">
        <v>0</v>
      </c>
      <c r="L30" s="216">
        <v>0</v>
      </c>
      <c r="M30" s="164">
        <v>0.26811175491329481</v>
      </c>
      <c r="N30" s="117">
        <f>(E30*E$3+H30*H$3+K30*K$3)/(E$3+H$3+K$3)</f>
        <v>82.541253808127507</v>
      </c>
      <c r="O30" s="118">
        <f t="shared" si="5"/>
        <v>162.92019834794391</v>
      </c>
      <c r="P30" s="120">
        <f t="shared" ref="P30:P34" si="11">(G30*G$3+J30*J$3+M30*M$3)/(G$3+J$3+M$3)</f>
        <v>21.408643482617979</v>
      </c>
      <c r="Q30" s="66"/>
      <c r="T30" s="223"/>
      <c r="U30" s="223"/>
    </row>
    <row r="31" spans="1:21" x14ac:dyDescent="0.25">
      <c r="A31" s="99"/>
      <c r="B31" s="102"/>
      <c r="C31" s="94" t="s">
        <v>69</v>
      </c>
      <c r="D31" s="95"/>
      <c r="E31" s="217">
        <v>7.7618640384927335</v>
      </c>
      <c r="F31" s="217">
        <v>7.4978863976757744</v>
      </c>
      <c r="G31" s="121">
        <f>Vzor!H41</f>
        <v>5.911899450156076</v>
      </c>
      <c r="H31" s="219">
        <v>8.9674197175602579</v>
      </c>
      <c r="I31" s="219">
        <v>8.8542001072789454</v>
      </c>
      <c r="J31" s="119">
        <f>Vzor!I41</f>
        <v>7.2121856866952214</v>
      </c>
      <c r="K31" s="216">
        <v>0</v>
      </c>
      <c r="L31" s="216">
        <v>0</v>
      </c>
      <c r="M31" s="164">
        <f>Vzor!J41</f>
        <v>5.2601157225433529E-2</v>
      </c>
      <c r="N31" s="117">
        <f t="shared" si="7"/>
        <v>7.7660366588590328</v>
      </c>
      <c r="O31" s="118">
        <f t="shared" si="5"/>
        <v>7.5026802530774077</v>
      </c>
      <c r="P31" s="120">
        <f t="shared" si="11"/>
        <v>5.9165926770795361</v>
      </c>
      <c r="Q31" s="66"/>
      <c r="T31" s="223"/>
      <c r="U31" s="223"/>
    </row>
    <row r="32" spans="1:21" x14ac:dyDescent="0.25">
      <c r="A32" s="99"/>
      <c r="B32" s="97" t="s">
        <v>8</v>
      </c>
      <c r="C32" s="97"/>
      <c r="D32" s="98"/>
      <c r="E32" s="217">
        <v>0.18664365710221242</v>
      </c>
      <c r="F32" s="217">
        <v>65.704793617236845</v>
      </c>
      <c r="G32" s="121">
        <v>0.35718434082590367</v>
      </c>
      <c r="H32" s="219">
        <v>0.12459770922633687</v>
      </c>
      <c r="I32" s="219">
        <v>60.764118221801937</v>
      </c>
      <c r="J32" s="119">
        <v>0.35649696047250623</v>
      </c>
      <c r="K32" s="216">
        <v>0</v>
      </c>
      <c r="L32" s="216">
        <v>145.91290944277458</v>
      </c>
      <c r="M32" s="164">
        <v>0</v>
      </c>
      <c r="N32" s="117">
        <f>(E32*E$3+H32*H$3+K32*K$3)/(E$3+H$3+K$3)</f>
        <v>0.18640012514056434</v>
      </c>
      <c r="O32" s="118">
        <f t="shared" si="5"/>
        <v>65.689749572220336</v>
      </c>
      <c r="P32" s="120">
        <f t="shared" si="11"/>
        <v>0.3571654345026376</v>
      </c>
      <c r="Q32" s="66"/>
      <c r="T32" s="223"/>
      <c r="U32" s="223"/>
    </row>
    <row r="33" spans="1:21" x14ac:dyDescent="0.25">
      <c r="A33" s="99"/>
      <c r="B33" s="97" t="s">
        <v>9</v>
      </c>
      <c r="C33" s="97"/>
      <c r="D33" s="98"/>
      <c r="E33" s="217">
        <v>0</v>
      </c>
      <c r="F33" s="217">
        <v>0</v>
      </c>
      <c r="G33" s="121">
        <v>0</v>
      </c>
      <c r="H33" s="219">
        <v>0</v>
      </c>
      <c r="I33" s="219">
        <v>0</v>
      </c>
      <c r="J33" s="119">
        <v>0</v>
      </c>
      <c r="K33" s="216">
        <v>0</v>
      </c>
      <c r="L33" s="216">
        <v>0</v>
      </c>
      <c r="M33" s="164">
        <v>0</v>
      </c>
      <c r="N33" s="117">
        <f t="shared" ref="N33:N34" si="12">(E33*E$3+H33*H$3+K33*K$3)/(E$3+H$3+K$3)</f>
        <v>0</v>
      </c>
      <c r="O33" s="118">
        <f t="shared" si="5"/>
        <v>0</v>
      </c>
      <c r="P33" s="120">
        <f t="shared" si="11"/>
        <v>0</v>
      </c>
      <c r="Q33" s="66"/>
      <c r="T33" s="223"/>
      <c r="U33" s="223"/>
    </row>
    <row r="34" spans="1:21" ht="13.8" thickBot="1" x14ac:dyDescent="0.3">
      <c r="A34" s="103"/>
      <c r="B34" s="104" t="s">
        <v>2</v>
      </c>
      <c r="C34" s="104"/>
      <c r="D34" s="105"/>
      <c r="E34" s="218">
        <v>3.0265232634449548</v>
      </c>
      <c r="F34" s="218">
        <v>1.5481807740937081</v>
      </c>
      <c r="G34" s="122">
        <v>45.787345926005393</v>
      </c>
      <c r="H34" s="220">
        <v>3.2698346333637831</v>
      </c>
      <c r="I34" s="220">
        <v>1.5211994323120943</v>
      </c>
      <c r="J34" s="124">
        <v>47.541616008096163</v>
      </c>
      <c r="K34" s="221">
        <v>3.9413513513513516</v>
      </c>
      <c r="L34" s="221">
        <v>5.6609826589595373</v>
      </c>
      <c r="M34" s="165">
        <v>229.80250481618498</v>
      </c>
      <c r="N34" s="125">
        <f t="shared" si="12"/>
        <v>3.0274872485941184</v>
      </c>
      <c r="O34" s="123">
        <f t="shared" si="5"/>
        <v>1.5482666470372561</v>
      </c>
      <c r="P34" s="126">
        <f t="shared" si="11"/>
        <v>45.8024274259894</v>
      </c>
      <c r="Q34" s="66"/>
      <c r="T34" s="223"/>
      <c r="U34" s="223"/>
    </row>
    <row r="35" spans="1:21" ht="13.8" thickBot="1" x14ac:dyDescent="0.3">
      <c r="A35" s="104"/>
      <c r="B35" s="87" t="s">
        <v>53</v>
      </c>
      <c r="C35" s="88"/>
      <c r="D35" s="88"/>
      <c r="E35" s="127">
        <f>E32+E33+E34+E30</f>
        <v>85.733582742019337</v>
      </c>
      <c r="F35" s="127">
        <f>F32+F33+F34+F30</f>
        <v>229.997482986574</v>
      </c>
      <c r="G35" s="128">
        <f>G32+G33+G34+G30</f>
        <v>67.554207630857562</v>
      </c>
      <c r="H35" s="69"/>
      <c r="I35" s="69"/>
      <c r="J35" s="69"/>
      <c r="K35" s="69"/>
      <c r="L35" s="69"/>
      <c r="M35" s="69"/>
      <c r="N35" s="69"/>
      <c r="O35" s="69"/>
      <c r="P35" s="69"/>
      <c r="Q35" s="66"/>
    </row>
    <row r="36" spans="1:21" ht="13.8" thickBot="1" x14ac:dyDescent="0.3">
      <c r="A36" s="89"/>
      <c r="B36" s="89"/>
      <c r="C36" s="89"/>
      <c r="D36" s="89"/>
      <c r="Q36" s="66"/>
    </row>
    <row r="37" spans="1:21" ht="12.75" customHeight="1" x14ac:dyDescent="0.25">
      <c r="A37" s="317" t="s">
        <v>3</v>
      </c>
      <c r="B37" s="318"/>
      <c r="C37" s="318"/>
      <c r="D37" s="319"/>
      <c r="E37" s="265" t="s">
        <v>26</v>
      </c>
      <c r="F37" s="263"/>
      <c r="G37" s="263"/>
      <c r="H37" s="263"/>
      <c r="I37" s="263"/>
      <c r="J37" s="263"/>
      <c r="K37" s="263"/>
      <c r="L37" s="263"/>
      <c r="M37" s="263"/>
      <c r="N37" s="267" t="s">
        <v>27</v>
      </c>
      <c r="O37" s="268"/>
      <c r="P37" s="269"/>
      <c r="Q37" s="66"/>
    </row>
    <row r="38" spans="1:21" x14ac:dyDescent="0.25">
      <c r="A38" s="320"/>
      <c r="B38" s="321"/>
      <c r="C38" s="321"/>
      <c r="D38" s="322"/>
      <c r="E38" s="314" t="s">
        <v>10</v>
      </c>
      <c r="F38" s="300"/>
      <c r="G38" s="315"/>
      <c r="H38" s="316" t="s">
        <v>11</v>
      </c>
      <c r="I38" s="300"/>
      <c r="J38" s="315"/>
      <c r="K38" s="316" t="s">
        <v>12</v>
      </c>
      <c r="L38" s="300"/>
      <c r="M38" s="300"/>
      <c r="N38" s="296" t="s">
        <v>28</v>
      </c>
      <c r="O38" s="297"/>
      <c r="P38" s="298"/>
      <c r="Q38" s="66"/>
    </row>
    <row r="39" spans="1:21" ht="14.4" x14ac:dyDescent="0.3">
      <c r="A39" s="320"/>
      <c r="B39" s="321"/>
      <c r="C39" s="321"/>
      <c r="D39" s="322"/>
      <c r="E39" s="299" t="s">
        <v>65</v>
      </c>
      <c r="F39" s="300"/>
      <c r="G39" s="315"/>
      <c r="H39" s="331" t="s">
        <v>66</v>
      </c>
      <c r="I39" s="300"/>
      <c r="J39" s="315"/>
      <c r="K39" s="331" t="s">
        <v>67</v>
      </c>
      <c r="L39" s="300"/>
      <c r="M39" s="300"/>
      <c r="N39" s="299" t="s">
        <v>68</v>
      </c>
      <c r="O39" s="300"/>
      <c r="P39" s="301"/>
      <c r="Q39" s="66"/>
    </row>
    <row r="40" spans="1:21" ht="13.8" thickBot="1" x14ac:dyDescent="0.3">
      <c r="A40" s="323"/>
      <c r="B40" s="324"/>
      <c r="C40" s="324"/>
      <c r="D40" s="325"/>
      <c r="E40" s="42">
        <v>2023</v>
      </c>
      <c r="F40" s="43">
        <v>2024</v>
      </c>
      <c r="G40" s="43">
        <v>2025</v>
      </c>
      <c r="H40" s="43">
        <v>2023</v>
      </c>
      <c r="I40" s="43">
        <v>2024</v>
      </c>
      <c r="J40" s="43">
        <v>2025</v>
      </c>
      <c r="K40" s="43">
        <v>2023</v>
      </c>
      <c r="L40" s="43">
        <v>2024</v>
      </c>
      <c r="M40" s="43">
        <v>2025</v>
      </c>
      <c r="N40" s="42">
        <v>2023</v>
      </c>
      <c r="O40" s="43">
        <v>2024</v>
      </c>
      <c r="P40" s="67">
        <v>2025</v>
      </c>
      <c r="Q40" s="66"/>
    </row>
    <row r="41" spans="1:21" ht="13.5" customHeight="1" thickBot="1" x14ac:dyDescent="0.3">
      <c r="A41" s="14" t="s">
        <v>4</v>
      </c>
      <c r="B41" s="15"/>
      <c r="C41" s="15"/>
      <c r="D41" s="16"/>
      <c r="E41" s="144">
        <f t="shared" ref="E41:E50" si="13">E25/E9</f>
        <v>310.65096477967046</v>
      </c>
      <c r="F41" s="145">
        <f>F25/F9</f>
        <v>291.21746442323587</v>
      </c>
      <c r="G41" s="145">
        <f t="shared" ref="G41:G50" si="14">IF(G9,G25/G9,0)</f>
        <v>275.50519247697724</v>
      </c>
      <c r="H41" s="145">
        <f t="shared" ref="H41:H50" si="15">H25/H9</f>
        <v>332.3889045557886</v>
      </c>
      <c r="I41" s="145">
        <f>I25/I9</f>
        <v>325.13333700714503</v>
      </c>
      <c r="J41" s="145">
        <f>IF(J9,J25/J9,0)</f>
        <v>301.56422051746046</v>
      </c>
      <c r="K41" s="145">
        <f>IF(K9,K25/K9,0)</f>
        <v>296.07777769999996</v>
      </c>
      <c r="L41" s="145">
        <f>IF(L9,L25/L9,0)</f>
        <v>296.65416660000005</v>
      </c>
      <c r="M41" s="146">
        <f>IF(M9,M25/M9,0)</f>
        <v>339.63333339999997</v>
      </c>
      <c r="N41" s="144">
        <f>N25/N9</f>
        <v>310.73685734213399</v>
      </c>
      <c r="O41" s="145">
        <f>O25/O9</f>
        <v>291.32357764409539</v>
      </c>
      <c r="P41" s="147">
        <f t="shared" ref="P41:P50" si="16">IF(P9,P25/P9,0)</f>
        <v>275.59031348436361</v>
      </c>
      <c r="Q41" s="66"/>
      <c r="T41" s="223"/>
      <c r="U41" s="223"/>
    </row>
    <row r="42" spans="1:21" ht="13.8" thickTop="1" x14ac:dyDescent="0.25">
      <c r="A42" s="13" t="s">
        <v>5</v>
      </c>
      <c r="B42" s="6"/>
      <c r="C42" s="6"/>
      <c r="D42" s="7"/>
      <c r="E42" s="148">
        <f t="shared" si="13"/>
        <v>66.14256045353649</v>
      </c>
      <c r="F42" s="149">
        <f t="shared" ref="F42:N42" si="17">F26/F10</f>
        <v>137.00963274187998</v>
      </c>
      <c r="G42" s="149">
        <f t="shared" si="14"/>
        <v>75.004953285316219</v>
      </c>
      <c r="H42" s="149">
        <f t="shared" si="15"/>
        <v>67.218681689418105</v>
      </c>
      <c r="I42" s="149">
        <f t="shared" si="17"/>
        <v>157.56752666017604</v>
      </c>
      <c r="J42" s="149">
        <f t="shared" ref="J42:J50" si="18">IF(J10,J26/J10,0)</f>
        <v>74.124845592659454</v>
      </c>
      <c r="K42" s="149">
        <f>K26/K10</f>
        <v>19.409920639285716</v>
      </c>
      <c r="L42" s="149">
        <f t="shared" si="17"/>
        <v>270.25686274705885</v>
      </c>
      <c r="M42" s="149">
        <f t="shared" ref="M42:M47" si="19">IF(M10,M26/M10,0)</f>
        <v>113.4172718849162</v>
      </c>
      <c r="N42" s="148">
        <f t="shared" si="17"/>
        <v>66.145905744379391</v>
      </c>
      <c r="O42" s="149">
        <f>O26/O10</f>
        <v>137.08717910546352</v>
      </c>
      <c r="P42" s="150">
        <f t="shared" si="16"/>
        <v>75.00342248671268</v>
      </c>
      <c r="Q42" s="66"/>
      <c r="R42" s="223"/>
      <c r="T42" s="223"/>
      <c r="U42" s="223"/>
    </row>
    <row r="43" spans="1:21" x14ac:dyDescent="0.25">
      <c r="A43" s="8"/>
      <c r="B43" s="4" t="s">
        <v>6</v>
      </c>
      <c r="C43" s="4"/>
      <c r="D43" s="5"/>
      <c r="E43" s="151">
        <f t="shared" si="13"/>
        <v>69.720948292512617</v>
      </c>
      <c r="F43" s="152">
        <f t="shared" ref="F43:N43" si="20">F27/F11</f>
        <v>112.81896080206492</v>
      </c>
      <c r="G43" s="129">
        <f t="shared" si="14"/>
        <v>66.462554116435783</v>
      </c>
      <c r="H43" s="153">
        <f t="shared" si="15"/>
        <v>70.953690457764409</v>
      </c>
      <c r="I43" s="153">
        <f t="shared" si="20"/>
        <v>135.61097819805212</v>
      </c>
      <c r="J43" s="129">
        <f t="shared" si="18"/>
        <v>65.74102380000096</v>
      </c>
      <c r="K43" s="129">
        <f>K27/K11</f>
        <v>23.226758416513768</v>
      </c>
      <c r="L43" s="129">
        <f t="shared" si="20"/>
        <v>29.864814813333343</v>
      </c>
      <c r="M43" s="129">
        <f t="shared" si="19"/>
        <v>19.710465153488375</v>
      </c>
      <c r="N43" s="151">
        <f t="shared" si="20"/>
        <v>69.725103675231935</v>
      </c>
      <c r="O43" s="129">
        <f t="shared" ref="O43:O48" si="21">O27/O11</f>
        <v>112.90284761760225</v>
      </c>
      <c r="P43" s="154">
        <f t="shared" si="16"/>
        <v>66.459477858828933</v>
      </c>
      <c r="Q43" s="66"/>
      <c r="T43" s="223"/>
      <c r="U43" s="223"/>
    </row>
    <row r="44" spans="1:21" x14ac:dyDescent="0.25">
      <c r="A44" s="9"/>
      <c r="B44" s="11"/>
      <c r="C44" s="4" t="s">
        <v>7</v>
      </c>
      <c r="D44" s="5"/>
      <c r="E44" s="151">
        <f t="shared" si="13"/>
        <v>70.421165428877998</v>
      </c>
      <c r="F44" s="152">
        <f t="shared" ref="F44:N44" si="22">F28/F12</f>
        <v>115.46767046569011</v>
      </c>
      <c r="G44" s="129">
        <f t="shared" si="14"/>
        <v>66.96809078133856</v>
      </c>
      <c r="H44" s="153">
        <f t="shared" si="15"/>
        <v>71.601893493295563</v>
      </c>
      <c r="I44" s="153">
        <f t="shared" si="22"/>
        <v>139.86915736461529</v>
      </c>
      <c r="J44" s="129">
        <f t="shared" si="18"/>
        <v>66.004766089621953</v>
      </c>
      <c r="K44" s="129">
        <f>K28/K12</f>
        <v>23.226758416513768</v>
      </c>
      <c r="L44" s="129">
        <f t="shared" si="22"/>
        <v>29.864814813333343</v>
      </c>
      <c r="M44" s="129">
        <f>IF(M12,M28/M12,0)</f>
        <v>20.450000034146345</v>
      </c>
      <c r="N44" s="151">
        <f t="shared" si="22"/>
        <v>70.425066253223406</v>
      </c>
      <c r="O44" s="129">
        <f t="shared" si="21"/>
        <v>115.55676732626588</v>
      </c>
      <c r="P44" s="154">
        <f t="shared" si="16"/>
        <v>66.964139072087576</v>
      </c>
      <c r="Q44" s="66"/>
      <c r="T44" s="223"/>
      <c r="U44" s="223"/>
    </row>
    <row r="45" spans="1:21" x14ac:dyDescent="0.25">
      <c r="A45" s="9"/>
      <c r="B45" s="12"/>
      <c r="C45" s="11"/>
      <c r="D45" s="5" t="s">
        <v>0</v>
      </c>
      <c r="E45" s="151">
        <f t="shared" si="13"/>
        <v>49.684808561617857</v>
      </c>
      <c r="F45" s="152">
        <f t="shared" ref="F45:N45" si="23">F29/F13</f>
        <v>53.166053925762689</v>
      </c>
      <c r="G45" s="129">
        <f t="shared" si="14"/>
        <v>57.587291068874258</v>
      </c>
      <c r="H45" s="153">
        <f t="shared" si="15"/>
        <v>49.299660439677915</v>
      </c>
      <c r="I45" s="153">
        <f t="shared" si="23"/>
        <v>53.643639560299995</v>
      </c>
      <c r="J45" s="129">
        <f t="shared" si="18"/>
        <v>56.552464168022162</v>
      </c>
      <c r="K45" s="129">
        <f>K29/K13</f>
        <v>23.226758416513768</v>
      </c>
      <c r="L45" s="129">
        <f>L29/L13</f>
        <v>29.864814813333343</v>
      </c>
      <c r="M45" s="129">
        <f t="shared" si="19"/>
        <v>23.296078464705886</v>
      </c>
      <c r="N45" s="151">
        <f t="shared" si="23"/>
        <v>49.683005268144299</v>
      </c>
      <c r="O45" s="129">
        <f t="shared" si="21"/>
        <v>53.167598301187361</v>
      </c>
      <c r="P45" s="154">
        <f t="shared" si="16"/>
        <v>57.583214285496446</v>
      </c>
      <c r="Q45" s="66"/>
      <c r="T45" s="223"/>
      <c r="U45" s="223"/>
    </row>
    <row r="46" spans="1:21" x14ac:dyDescent="0.25">
      <c r="A46" s="9"/>
      <c r="B46" s="12"/>
      <c r="C46" s="3"/>
      <c r="D46" s="7" t="s">
        <v>1</v>
      </c>
      <c r="E46" s="151">
        <f t="shared" si="13"/>
        <v>134.7353368171629</v>
      </c>
      <c r="F46" s="152">
        <f>F30/F14</f>
        <v>331.95570740435971</v>
      </c>
      <c r="G46" s="129">
        <f t="shared" si="14"/>
        <v>150.10934425823373</v>
      </c>
      <c r="H46" s="153">
        <f t="shared" si="15"/>
        <v>131.98597869904265</v>
      </c>
      <c r="I46" s="153">
        <f>I30/I14</f>
        <v>407.27623311347901</v>
      </c>
      <c r="J46" s="129">
        <f t="shared" si="18"/>
        <v>144.22949852696789</v>
      </c>
      <c r="K46" s="129">
        <f t="shared" ref="K46:M50" si="24">IF(K14,K30/K14,0)</f>
        <v>0</v>
      </c>
      <c r="L46" s="129">
        <f>IF(L14,L30/L14,0)</f>
        <v>0</v>
      </c>
      <c r="M46" s="129">
        <f>IF(M14,M30/M14,0)</f>
        <v>6.6261905142857156</v>
      </c>
      <c r="N46" s="151">
        <f>N30/N14</f>
        <v>134.72389261782268</v>
      </c>
      <c r="O46" s="129">
        <f>O30/O14</f>
        <v>332.25723992494051</v>
      </c>
      <c r="P46" s="154">
        <f t="shared" si="16"/>
        <v>150.08416656043968</v>
      </c>
      <c r="Q46" s="66"/>
      <c r="T46" s="223"/>
      <c r="U46" s="223"/>
    </row>
    <row r="47" spans="1:21" x14ac:dyDescent="0.25">
      <c r="A47" s="9"/>
      <c r="B47" s="3"/>
      <c r="C47" s="6" t="s">
        <v>69</v>
      </c>
      <c r="D47" s="7"/>
      <c r="E47" s="151">
        <f t="shared" si="13"/>
        <v>56.840063140712893</v>
      </c>
      <c r="F47" s="152">
        <f>F31/F15</f>
        <v>63.560148055162273</v>
      </c>
      <c r="G47" s="129">
        <f t="shared" si="14"/>
        <v>59.326147892721515</v>
      </c>
      <c r="H47" s="153">
        <f t="shared" si="15"/>
        <v>60.082556497457666</v>
      </c>
      <c r="I47" s="153">
        <f>I31/I15</f>
        <v>67.056994364270736</v>
      </c>
      <c r="J47" s="129">
        <f t="shared" si="18"/>
        <v>62.592086331294944</v>
      </c>
      <c r="K47" s="129">
        <f>IF(K15,K31/K15,0)</f>
        <v>0</v>
      </c>
      <c r="L47" s="129">
        <f t="shared" si="24"/>
        <v>0</v>
      </c>
      <c r="M47" s="129">
        <f t="shared" si="19"/>
        <v>4.5500001000000001</v>
      </c>
      <c r="N47" s="151">
        <f>N31/N15</f>
        <v>56.853445679410065</v>
      </c>
      <c r="O47" s="129">
        <f t="shared" si="21"/>
        <v>63.574965565575084</v>
      </c>
      <c r="P47" s="154">
        <f t="shared" si="16"/>
        <v>59.340256497701397</v>
      </c>
      <c r="Q47" s="66"/>
      <c r="T47" s="223"/>
      <c r="U47" s="223"/>
    </row>
    <row r="48" spans="1:21" x14ac:dyDescent="0.25">
      <c r="A48" s="9"/>
      <c r="B48" s="4" t="s">
        <v>8</v>
      </c>
      <c r="C48" s="4"/>
      <c r="D48" s="5"/>
      <c r="E48" s="151">
        <f>E32/E16</f>
        <v>23.255802153520804</v>
      </c>
      <c r="F48" s="129">
        <f>F32/F16</f>
        <v>2600.1713131737479</v>
      </c>
      <c r="G48" s="129">
        <f t="shared" si="14"/>
        <v>108.90201376575254</v>
      </c>
      <c r="H48" s="129">
        <f t="shared" si="15"/>
        <v>15.691592920353983</v>
      </c>
      <c r="I48" s="129">
        <f>I32/I16</f>
        <v>2654.5397865859754</v>
      </c>
      <c r="J48" s="129">
        <f t="shared" si="18"/>
        <v>101.18921568235295</v>
      </c>
      <c r="K48" s="129">
        <f t="shared" si="24"/>
        <v>0</v>
      </c>
      <c r="L48" s="129">
        <f t="shared" si="24"/>
        <v>6310.7333334000004</v>
      </c>
      <c r="M48" s="155">
        <f t="shared" si="24"/>
        <v>0</v>
      </c>
      <c r="N48" s="151">
        <f>N32/N16</f>
        <v>23.227530815181591</v>
      </c>
      <c r="O48" s="129">
        <f t="shared" si="21"/>
        <v>2600.5132031348257</v>
      </c>
      <c r="P48" s="154">
        <f t="shared" si="16"/>
        <v>108.87041663327174</v>
      </c>
      <c r="Q48" s="66"/>
      <c r="T48" s="223"/>
      <c r="U48" s="223"/>
    </row>
    <row r="49" spans="1:21" x14ac:dyDescent="0.25">
      <c r="A49" s="9"/>
      <c r="B49" s="4" t="s">
        <v>9</v>
      </c>
      <c r="C49" s="4"/>
      <c r="D49" s="5"/>
      <c r="E49" s="151">
        <f>IF(E17,E33/E17,0)</f>
        <v>0</v>
      </c>
      <c r="F49" s="129">
        <f>IF(F17,F33/F17,0)</f>
        <v>0</v>
      </c>
      <c r="G49" s="152">
        <f t="shared" si="14"/>
        <v>0</v>
      </c>
      <c r="H49" s="129">
        <f>IF(H17,H33/H17,0)</f>
        <v>0</v>
      </c>
      <c r="I49" s="129">
        <f>IF(I17,I33/I17,0)</f>
        <v>0</v>
      </c>
      <c r="J49" s="129">
        <f t="shared" si="18"/>
        <v>0</v>
      </c>
      <c r="K49" s="129">
        <f t="shared" si="24"/>
        <v>0</v>
      </c>
      <c r="L49" s="129">
        <f t="shared" si="24"/>
        <v>0</v>
      </c>
      <c r="M49" s="154">
        <f t="shared" si="24"/>
        <v>0</v>
      </c>
      <c r="N49" s="152">
        <f>IF(N17,N33/N17,0)</f>
        <v>0</v>
      </c>
      <c r="O49" s="129">
        <f>IF(O17,O33/O17,0)</f>
        <v>0</v>
      </c>
      <c r="P49" s="154">
        <f t="shared" si="16"/>
        <v>0</v>
      </c>
      <c r="Q49" s="66"/>
      <c r="T49" s="223"/>
      <c r="U49" s="223"/>
    </row>
    <row r="50" spans="1:21" ht="13.8" thickBot="1" x14ac:dyDescent="0.3">
      <c r="A50" s="10"/>
      <c r="B50" s="1" t="s">
        <v>2</v>
      </c>
      <c r="C50" s="1"/>
      <c r="D50" s="2"/>
      <c r="E50" s="156">
        <f t="shared" si="13"/>
        <v>16.462350413415077</v>
      </c>
      <c r="F50" s="157">
        <f>F34/F18</f>
        <v>26.963151101233311</v>
      </c>
      <c r="G50" s="158">
        <f t="shared" si="14"/>
        <v>103.97292834086183</v>
      </c>
      <c r="H50" s="157">
        <f t="shared" si="15"/>
        <v>17.215322481465041</v>
      </c>
      <c r="I50" s="157">
        <f>I34/I18</f>
        <v>26.325201286956517</v>
      </c>
      <c r="J50" s="158">
        <f t="shared" si="18"/>
        <v>100.29327212666863</v>
      </c>
      <c r="K50" s="158">
        <f>IF(K18,K34/K18,0)</f>
        <v>12.358474576271187</v>
      </c>
      <c r="L50" s="158">
        <f>IF(L18,L34/L18,0)</f>
        <v>18.478301886792455</v>
      </c>
      <c r="M50" s="159">
        <f t="shared" si="24"/>
        <v>126.20899470857142</v>
      </c>
      <c r="N50" s="156">
        <f>N34/N18</f>
        <v>16.464938883412852</v>
      </c>
      <c r="O50" s="158">
        <f>O34/O18</f>
        <v>26.958650574496751</v>
      </c>
      <c r="P50" s="160">
        <f t="shared" si="16"/>
        <v>103.96201480185844</v>
      </c>
      <c r="Q50" s="66"/>
      <c r="T50" s="223"/>
      <c r="U50" s="223"/>
    </row>
  </sheetData>
  <mergeCells count="36">
    <mergeCell ref="A37:D40"/>
    <mergeCell ref="H38:J38"/>
    <mergeCell ref="K38:M38"/>
    <mergeCell ref="H22:J22"/>
    <mergeCell ref="K22:M22"/>
    <mergeCell ref="H39:J39"/>
    <mergeCell ref="K39:M39"/>
    <mergeCell ref="E39:G39"/>
    <mergeCell ref="E38:G38"/>
    <mergeCell ref="E37:M37"/>
    <mergeCell ref="A5:D8"/>
    <mergeCell ref="A21:D24"/>
    <mergeCell ref="E22:G22"/>
    <mergeCell ref="E23:G23"/>
    <mergeCell ref="E21:M21"/>
    <mergeCell ref="H23:J23"/>
    <mergeCell ref="K23:M23"/>
    <mergeCell ref="E7:G7"/>
    <mergeCell ref="H7:J7"/>
    <mergeCell ref="K7:M7"/>
    <mergeCell ref="H1:J1"/>
    <mergeCell ref="K1:M1"/>
    <mergeCell ref="E5:M5"/>
    <mergeCell ref="E6:G6"/>
    <mergeCell ref="E1:G1"/>
    <mergeCell ref="H6:J6"/>
    <mergeCell ref="K6:M6"/>
    <mergeCell ref="N38:P38"/>
    <mergeCell ref="N39:P39"/>
    <mergeCell ref="N5:P5"/>
    <mergeCell ref="N21:P21"/>
    <mergeCell ref="N37:P37"/>
    <mergeCell ref="N6:P6"/>
    <mergeCell ref="N7:P7"/>
    <mergeCell ref="N22:P22"/>
    <mergeCell ref="N23:P23"/>
  </mergeCells>
  <phoneticPr fontId="2" type="noConversion"/>
  <pageMargins left="0.7" right="0.7" top="0.75" bottom="0.75" header="0.3" footer="0.3"/>
  <pageSetup paperSize="9" scale="74" orientation="landscape" horizontalDpi="300" verticalDpi="300" r:id="rId1"/>
  <headerFooter alignWithMargins="0">
    <oddHeader xml:space="preserve">&amp;R&amp;"Calibri"&amp;11&amp;K000000&amp;"Calibri"&amp;11&amp;K000000&amp;"Calibri"&amp;11&amp;K000000&amp;"Calibri"&amp;11&amp;K000000&amp;"Calibri"&amp;11&amp;K000000&amp;"Calibri"&amp;11&amp;K000000&amp;"Calibri"&amp;11&amp;K000000&amp;"Calibri"&amp;11&amp;K000000&amp;09&amp;"Arial"&amp;IInterní 
&amp;I&amp;"Arial"&amp;06 
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Vzor</vt:lpstr>
      <vt:lpstr>Histor</vt:lpstr>
      <vt:lpstr>Vzor!_Hlk128117954</vt:lpstr>
      <vt:lpstr>Vzor!_Hlk128120575</vt:lpstr>
      <vt:lpstr>Vzor!_Hlk128120841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Šefránek</dc:creator>
  <cp:lastModifiedBy>Pospíchalová Lenka</cp:lastModifiedBy>
  <cp:lastPrinted>2024-03-19T06:14:53Z</cp:lastPrinted>
  <dcterms:created xsi:type="dcterms:W3CDTF">2009-08-05T16:06:16Z</dcterms:created>
  <dcterms:modified xsi:type="dcterms:W3CDTF">2026-04-17T09:25:58Z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owner="Šefránek" position="TopRight" marginX="0" marginY="0" classifiedOn="2020-03-19T12:19:57.8762349+01:0</vt:lpwstr>
  </property>
  <property fmtid="{D5CDD505-2E9C-101B-9397-08002B2CF9AE}" pid="3" name="DocumentTagging.ClassificationMark.P01">
    <vt:lpwstr>0" showPrintedBy="false" showPrintDate="false" language="cs" ApplicationVersion="Microsoft Excel, 14.0" addinVersion="5.6.3.0" template="CEZ"&gt;&lt;history bulk="false" class="Interní" code="C1" user="CEZDATA\pospichalen" divisionPrefix="CEZd" mappingVers</vt:lpwstr>
  </property>
  <property fmtid="{D5CDD505-2E9C-101B-9397-08002B2CF9AE}" pid="4" name="DocumentTagging.ClassificationMark.P02">
    <vt:lpwstr>ion="1" date="2020-03-19T12:19:57.8772349+01:00"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MSIP_Label_f1a8c68a-6b66-4f7f-8bfd-1895343bc663_Enabled">
    <vt:lpwstr>true</vt:lpwstr>
  </property>
  <property fmtid="{D5CDD505-2E9C-101B-9397-08002B2CF9AE}" pid="7" name="MSIP_Label_f1a8c68a-6b66-4f7f-8bfd-1895343bc663_SetDate">
    <vt:lpwstr>2023-04-20T09:54:08Z</vt:lpwstr>
  </property>
  <property fmtid="{D5CDD505-2E9C-101B-9397-08002B2CF9AE}" pid="8" name="MSIP_Label_f1a8c68a-6b66-4f7f-8bfd-1895343bc663_Method">
    <vt:lpwstr>Privileged</vt:lpwstr>
  </property>
  <property fmtid="{D5CDD505-2E9C-101B-9397-08002B2CF9AE}" pid="9" name="MSIP_Label_f1a8c68a-6b66-4f7f-8bfd-1895343bc663_Name">
    <vt:lpwstr>L00022</vt:lpwstr>
  </property>
  <property fmtid="{D5CDD505-2E9C-101B-9397-08002B2CF9AE}" pid="10" name="MSIP_Label_f1a8c68a-6b66-4f7f-8bfd-1895343bc663_SiteId">
    <vt:lpwstr>b233f9e1-5599-4693-9cef-38858fe25406</vt:lpwstr>
  </property>
  <property fmtid="{D5CDD505-2E9C-101B-9397-08002B2CF9AE}" pid="11" name="MSIP_Label_f1a8c68a-6b66-4f7f-8bfd-1895343bc663_ActionId">
    <vt:lpwstr>fb8c7b6d-6cfc-4d7a-9cfd-e3fc69550af3</vt:lpwstr>
  </property>
  <property fmtid="{D5CDD505-2E9C-101B-9397-08002B2CF9AE}" pid="12" name="MSIP_Label_f1a8c68a-6b66-4f7f-8bfd-1895343bc663_ContentBits">
    <vt:lpwstr>0</vt:lpwstr>
  </property>
  <property fmtid="{D5CDD505-2E9C-101B-9397-08002B2CF9AE}" pid="13" name="DocumentClasification">
    <vt:lpwstr>Veřejné</vt:lpwstr>
  </property>
  <property fmtid="{D5CDD505-2E9C-101B-9397-08002B2CF9AE}" pid="14" name="CEZ_DLP">
    <vt:lpwstr>CEZ:CEZd:D</vt:lpwstr>
  </property>
  <property fmtid="{D5CDD505-2E9C-101B-9397-08002B2CF9AE}" pid="15" name="CEZ_MIPLabelName">
    <vt:lpwstr>Public-CEZd</vt:lpwstr>
  </property>
</Properties>
</file>