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EZDistribuce\12_300000\12_380000\12_381000\12_381100\DC\ERU_Výkazy _540\2022\Souhrnná roční zpráva 2022\3 Souhrnná zpráva 2022 pro ERÚ\"/>
    </mc:Choice>
  </mc:AlternateContent>
  <xr:revisionPtr revIDLastSave="0" documentId="13_ncr:1_{121A8252-02A2-4CC5-850D-8BF785C49B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zor" sheetId="2" r:id="rId1"/>
    <sheet name="Histor" sheetId="3" r:id="rId2"/>
  </sheets>
  <definedNames>
    <definedName name="_Hlk128117954" localSheetId="0">Vzor!$A$91</definedName>
    <definedName name="_Hlk128120575" localSheetId="0">Vzor!$A$94</definedName>
    <definedName name="_Hlk128120841" localSheetId="0">Vzor!$A$92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5" i="3" l="1"/>
  <c r="I48" i="3" l="1"/>
  <c r="F35" i="3" l="1"/>
  <c r="F26" i="3"/>
  <c r="J9" i="3" l="1"/>
  <c r="K41" i="2" l="1"/>
  <c r="L41" i="2"/>
  <c r="M41" i="2"/>
  <c r="K42" i="2"/>
  <c r="L42" i="2"/>
  <c r="M42" i="2"/>
  <c r="K43" i="2"/>
  <c r="L43" i="2"/>
  <c r="M43" i="2"/>
  <c r="E39" i="2"/>
  <c r="M31" i="3"/>
  <c r="J15" i="3"/>
  <c r="L28" i="3"/>
  <c r="L27" i="3" s="1"/>
  <c r="L26" i="3" s="1"/>
  <c r="K28" i="3"/>
  <c r="K27" i="3" s="1"/>
  <c r="K26" i="3" s="1"/>
  <c r="I28" i="3"/>
  <c r="I27" i="3" s="1"/>
  <c r="I26" i="3" s="1"/>
  <c r="O26" i="3" s="1"/>
  <c r="O42" i="3" s="1"/>
  <c r="H28" i="3"/>
  <c r="H27" i="3" s="1"/>
  <c r="H26" i="3" s="1"/>
  <c r="F28" i="3"/>
  <c r="F27" i="3" s="1"/>
  <c r="E28" i="3"/>
  <c r="E27" i="3" s="1"/>
  <c r="E26" i="3" s="1"/>
  <c r="L12" i="3"/>
  <c r="L11" i="3" s="1"/>
  <c r="L10" i="3" s="1"/>
  <c r="K12" i="3"/>
  <c r="K11" i="3"/>
  <c r="K10" i="3" s="1"/>
  <c r="I12" i="3"/>
  <c r="I11" i="3" s="1"/>
  <c r="I10" i="3" s="1"/>
  <c r="H12" i="3"/>
  <c r="H11" i="3" s="1"/>
  <c r="H10" i="3" s="1"/>
  <c r="F12" i="3"/>
  <c r="F11" i="3" s="1"/>
  <c r="F10" i="3" s="1"/>
  <c r="E12" i="3"/>
  <c r="E11" i="3" s="1"/>
  <c r="E10" i="3" s="1"/>
  <c r="N10" i="3" l="1"/>
  <c r="G31" i="3" l="1"/>
  <c r="J31" i="3"/>
  <c r="M15" i="3"/>
  <c r="G15" i="3"/>
  <c r="H39" i="2" l="1"/>
  <c r="O9" i="3" l="1"/>
  <c r="N9" i="3"/>
  <c r="J19" i="2" l="1"/>
  <c r="M2" i="3" l="1"/>
  <c r="J2" i="3"/>
  <c r="G2" i="3"/>
  <c r="F39" i="2" l="1"/>
  <c r="G39" i="2"/>
  <c r="I39" i="2"/>
  <c r="J39" i="2"/>
  <c r="M25" i="3" l="1"/>
  <c r="J25" i="3"/>
  <c r="G25" i="3"/>
  <c r="N25" i="3" l="1"/>
  <c r="E19" i="3"/>
  <c r="J22" i="2" l="1"/>
  <c r="M9" i="3" l="1"/>
  <c r="G9" i="3"/>
  <c r="P9" i="3" l="1"/>
  <c r="J21" i="2"/>
  <c r="J20" i="2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N30" i="3"/>
  <c r="O29" i="3"/>
  <c r="N29" i="3"/>
  <c r="O28" i="3"/>
  <c r="N28" i="3"/>
  <c r="O27" i="3"/>
  <c r="N27" i="3"/>
  <c r="N26" i="3"/>
  <c r="P25" i="3"/>
  <c r="O25" i="3"/>
  <c r="J26" i="2" l="1"/>
  <c r="J23" i="2"/>
  <c r="J24" i="2"/>
  <c r="J25" i="2"/>
  <c r="J27" i="2"/>
  <c r="J28" i="2"/>
  <c r="J29" i="2"/>
  <c r="J30" i="2"/>
  <c r="J31" i="2"/>
  <c r="H49" i="3" l="1"/>
  <c r="F49" i="3"/>
  <c r="E44" i="2" l="1"/>
  <c r="K47" i="3"/>
  <c r="E48" i="3"/>
  <c r="L47" i="3"/>
  <c r="J44" i="2"/>
  <c r="I44" i="2"/>
  <c r="H44" i="2"/>
  <c r="F44" i="2"/>
  <c r="K46" i="3"/>
  <c r="L46" i="3"/>
  <c r="J29" i="3"/>
  <c r="J28" i="3" s="1"/>
  <c r="M29" i="3"/>
  <c r="M28" i="3" s="1"/>
  <c r="M41" i="3"/>
  <c r="G13" i="3"/>
  <c r="G12" i="3" s="1"/>
  <c r="J13" i="3"/>
  <c r="J12" i="3" s="1"/>
  <c r="M13" i="3"/>
  <c r="M47" i="3"/>
  <c r="M40" i="2"/>
  <c r="L40" i="2"/>
  <c r="P18" i="3"/>
  <c r="P17" i="3"/>
  <c r="P49" i="3" s="1"/>
  <c r="P16" i="3"/>
  <c r="P14" i="3"/>
  <c r="M46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41" i="3"/>
  <c r="L49" i="3"/>
  <c r="L50" i="3"/>
  <c r="L48" i="3"/>
  <c r="M48" i="3"/>
  <c r="M49" i="3"/>
  <c r="G49" i="3"/>
  <c r="I50" i="3"/>
  <c r="F50" i="3"/>
  <c r="L41" i="3"/>
  <c r="G19" i="3"/>
  <c r="O16" i="3"/>
  <c r="O15" i="3"/>
  <c r="O47" i="3" s="1"/>
  <c r="O14" i="3"/>
  <c r="O46" i="3" s="1"/>
  <c r="O13" i="3"/>
  <c r="O45" i="3" s="1"/>
  <c r="O12" i="3"/>
  <c r="O11" i="3"/>
  <c r="O43" i="3" s="1"/>
  <c r="O10" i="3"/>
  <c r="O41" i="3"/>
  <c r="F48" i="3"/>
  <c r="G35" i="3"/>
  <c r="E35" i="3"/>
  <c r="F19" i="3"/>
  <c r="F42" i="3"/>
  <c r="I42" i="3"/>
  <c r="L42" i="3"/>
  <c r="F43" i="3"/>
  <c r="I43" i="3"/>
  <c r="L43" i="3"/>
  <c r="F44" i="3"/>
  <c r="I44" i="3"/>
  <c r="L44" i="3"/>
  <c r="F45" i="3"/>
  <c r="I45" i="3"/>
  <c r="F46" i="3"/>
  <c r="I46" i="3"/>
  <c r="F47" i="3"/>
  <c r="I47" i="3"/>
  <c r="I41" i="3"/>
  <c r="F41" i="3"/>
  <c r="K40" i="2"/>
  <c r="G29" i="3"/>
  <c r="P31" i="3" l="1"/>
  <c r="M27" i="3"/>
  <c r="M26" i="3" s="1"/>
  <c r="G47" i="3"/>
  <c r="M45" i="3"/>
  <c r="G28" i="3"/>
  <c r="P28" i="3" s="1"/>
  <c r="P29" i="3"/>
  <c r="P46" i="3"/>
  <c r="N44" i="3"/>
  <c r="N50" i="3"/>
  <c r="O44" i="3"/>
  <c r="N46" i="3"/>
  <c r="O48" i="3"/>
  <c r="N42" i="3"/>
  <c r="O50" i="3"/>
  <c r="J47" i="3"/>
  <c r="M12" i="3"/>
  <c r="P12" i="3" s="1"/>
  <c r="J11" i="3"/>
  <c r="J10" i="3" s="1"/>
  <c r="J45" i="3"/>
  <c r="P50" i="3"/>
  <c r="P48" i="3"/>
  <c r="G44" i="2"/>
  <c r="M44" i="2" s="1"/>
  <c r="M39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G44" i="3" l="1"/>
  <c r="G27" i="3"/>
  <c r="P45" i="3"/>
  <c r="M11" i="3"/>
  <c r="M44" i="3"/>
  <c r="J43" i="3"/>
  <c r="P47" i="3"/>
  <c r="J42" i="3"/>
  <c r="G10" i="3"/>
  <c r="P44" i="3"/>
  <c r="P11" i="3" l="1"/>
  <c r="M10" i="3"/>
  <c r="M42" i="3" s="1"/>
  <c r="G43" i="3"/>
  <c r="G26" i="3"/>
  <c r="P26" i="3" s="1"/>
  <c r="H45" i="2" s="1"/>
  <c r="P27" i="3"/>
  <c r="M43" i="3"/>
  <c r="P43" i="3" l="1"/>
  <c r="G42" i="3"/>
  <c r="P10" i="3"/>
  <c r="E45" i="2" s="1"/>
  <c r="K45" i="2" s="1"/>
  <c r="P42" i="3" l="1"/>
</calcChain>
</file>

<file path=xl/sharedStrings.xml><?xml version="1.0" encoding="utf-8"?>
<sst xmlns="http://schemas.openxmlformats.org/spreadsheetml/2006/main" count="167" uniqueCount="108">
  <si>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</si>
  <si>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</si>
  <si>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</si>
  <si>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</si>
  <si>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</si>
  <si>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</si>
  <si>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</si>
  <si>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</si>
  <si>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</si>
  <si>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</si>
  <si>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</si>
  <si>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</si>
  <si>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</si>
  <si>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</si>
  <si>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</si>
  <si>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</si>
  <si>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</si>
  <si>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</si>
  <si>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</si>
  <si>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</si>
  <si>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</si>
  <si>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</si>
  <si>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</si>
  <si>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</si>
  <si>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</si>
  <si>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</si>
  <si>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</si>
  <si>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</si>
  <si>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</si>
  <si>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</si>
  <si>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</si>
  <si>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</si>
  <si>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</si>
  <si>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</si>
  <si>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</si>
  <si>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</si>
  <si>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</si>
  <si>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</si>
  <si>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</si>
  <si>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</si>
  <si>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</si>
  <si>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</si>
  <si>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</si>
  <si>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</si>
  <si>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</si>
  <si>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</si>
  <si>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</si>
  <si>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</si>
  <si>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</si>
  <si>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</si>
  <si>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</si>
  <si>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</si>
  <si>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</si>
  <si>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</si>
  <si>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</si>
  <si>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</si>
  <si>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</si>
  <si>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</si>
  <si>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</si>
  <si>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</si>
  <si>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</si>
  <si>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</si>
  <si>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</si>
  <si>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</si>
  <si>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</si>
  <si>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</si>
  <si>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</si>
  <si>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</si>
  <si>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</si>
  <si>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</si>
  <si>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</si>
  <si>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</si>
  <si>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</si>
  <si>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</si>
  <si>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</si>
  <si>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</si>
  <si>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</si>
  <si>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</si>
  <si>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</si>
  <si>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</si>
  <si>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</si>
  <si>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</si>
  <si>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</si>
  <si>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</si>
  <si>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</si>
  <si>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ČEZ Distribuce, a. s.</t>
  </si>
  <si>
    <t>Nejvýznamnější stavby, které mají vliv na zvýšení spolehlivosti dodávky elektřiny:</t>
  </si>
  <si>
    <t>Kumulace poruch vlivem nepřízně počasí zařazené do kategorie 16:</t>
  </si>
  <si>
    <t>1. Plnění standardů distribuce elektřiny v roce 2022</t>
  </si>
  <si>
    <t>2. Dosažené hodnoty ukazatelů nepřetržitosti distribuce elektřiny v roce 2022</t>
  </si>
  <si>
    <t>V regionu Sever, Morava, Střed, Východ, Západ ve dnech 29. až. 30. ledna 2022</t>
  </si>
  <si>
    <t>V regionu Sever, Morava, Střed, Východ, Západ ve dnech 17. až. 19. února 2022</t>
  </si>
  <si>
    <t>V regionu Západ dne 09. dubna 2022</t>
  </si>
  <si>
    <t>V regionu Sever, Morava, Střed, Východ, Západ ve dnech 20. až. 21. května 2022</t>
  </si>
  <si>
    <t>V regionu Střed, Východ dne 20. června 2022</t>
  </si>
  <si>
    <t>V regionu Západ dne 27. června 2022</t>
  </si>
  <si>
    <t xml:space="preserve">V regionu Sever, Morava, Střed, Východ ve dnech 29. června. až 1. července 2022 </t>
  </si>
  <si>
    <t>V regionu Střed dne 14. července 2022</t>
  </si>
  <si>
    <t xml:space="preserve">V regionu Střed ve dnech 5. až 6. srpna 2022 </t>
  </si>
  <si>
    <t xml:space="preserve">V regionu Sever ve dnech 26. až 27. srpna 2022 </t>
  </si>
  <si>
    <t>Lískovec, rekonstrukce rozvodny 110 kV,</t>
  </si>
  <si>
    <t>Kladno-Dříň – Praha Sever, výměna vedení vvn,</t>
  </si>
  <si>
    <r>
      <rPr>
        <sz val="10"/>
        <rFont val="Arial"/>
        <family val="2"/>
        <charset val="238"/>
      </rPr>
      <t xml:space="preserve">Lískovec </t>
    </r>
    <r>
      <rPr>
        <sz val="10"/>
        <color rgb="FF000000"/>
        <rFont val="Arial"/>
        <family val="2"/>
        <charset val="238"/>
      </rPr>
      <t xml:space="preserve">– </t>
    </r>
    <r>
      <rPr>
        <sz val="10"/>
        <rFont val="Arial"/>
        <family val="2"/>
        <charset val="238"/>
      </rPr>
      <t>Frýdlant nad Ostravicí, rekonstrukce vedení vvn,</t>
    </r>
  </si>
  <si>
    <t>Dolní Benešov, výstavba transformovny 110/22 kV,</t>
  </si>
  <si>
    <t>Šumperk–Ráječek, rekonstrukce vedení vvn,</t>
  </si>
  <si>
    <t>Uničov, výstavba transformovny 110/22 kV,</t>
  </si>
  <si>
    <t>Červený Kostelec, obnova transformovny 110/35 kV,</t>
  </si>
  <si>
    <t>Uhlířské Janovice, obnova rozvodny 22 kV.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</si>
</sst>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3" fontId="0" fillId="0" borderId="0" xfId="0" applyNumberFormat="1" applyAlignment="1">
      <alignment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6" fillId="0" borderId="18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0" fillId="0" borderId="0" xfId="0" applyNumberFormat="1" applyFill="1" applyAlignment="1">
      <alignment vertical="center"/>
    </xf>
    <xf numFmtId="3" fontId="0" fillId="0" borderId="74" xfId="0" applyNumberForma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1" fillId="0" borderId="43" xfId="0" applyNumberFormat="1" applyFont="1" applyBorder="1"/>
    <xf numFmtId="164" fontId="1" fillId="0" borderId="46" xfId="0" applyNumberFormat="1" applyFont="1" applyBorder="1"/>
    <xf numFmtId="164" fontId="1" fillId="0" borderId="27" xfId="0" applyNumberFormat="1" applyFont="1" applyBorder="1"/>
    <xf numFmtId="164" fontId="1" fillId="0" borderId="30" xfId="0" applyNumberFormat="1" applyFont="1" applyBorder="1"/>
    <xf numFmtId="164" fontId="1" fillId="0" borderId="47" xfId="0" applyNumberFormat="1" applyFont="1" applyBorder="1"/>
    <xf numFmtId="164" fontId="1" fillId="0" borderId="28" xfId="0" applyNumberFormat="1" applyFont="1" applyBorder="1"/>
    <xf numFmtId="164" fontId="1" fillId="0" borderId="48" xfId="0" applyNumberFormat="1" applyFont="1" applyBorder="1"/>
    <xf numFmtId="164" fontId="1" fillId="0" borderId="22" xfId="0" applyNumberFormat="1" applyFont="1" applyBorder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164" fontId="7" fillId="0" borderId="83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3" xfId="0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1.7109391954863071</c:v>
                </c:pt>
                <c:pt idx="1">
                  <c:v>1.4360416928428861</c:v>
                </c:pt>
                <c:pt idx="2">
                  <c:v>1.4821610388441466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0.10776578225366731</c:v>
                </c:pt>
                <c:pt idx="1">
                  <c:v>0.13112031315468617</c:v>
                </c:pt>
                <c:pt idx="2">
                  <c:v>0.12463767184218986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0.65389929681006398</c:v>
                </c:pt>
                <c:pt idx="1">
                  <c:v>0.66388178723362912</c:v>
                </c:pt>
                <c:pt idx="2">
                  <c:v>0.67859225549261459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0.4001894802087404</c:v>
                </c:pt>
                <c:pt idx="1">
                  <c:v>0.41495099004055847</c:v>
                </c:pt>
                <c:pt idx="2">
                  <c:v>0.40164590269502631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80128"/>
        <c:axId val="190082048"/>
      </c:barChart>
      <c:catAx>
        <c:axId val="1900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0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89.204969210820849</c:v>
                </c:pt>
                <c:pt idx="1">
                  <c:v>80.258340118931713</c:v>
                </c:pt>
                <c:pt idx="2">
                  <c:v>77.785988192108135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7.0039433259698871</c:v>
                </c:pt>
                <c:pt idx="1">
                  <c:v>7.7336146119086902</c:v>
                </c:pt>
                <c:pt idx="2">
                  <c:v>8.2596266806748382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84.609028558039441</c:v>
                </c:pt>
                <c:pt idx="1">
                  <c:v>105.39039233672258</c:v>
                </c:pt>
                <c:pt idx="2">
                  <c:v>91.308170537345731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130.78486212208597</c:v>
                </c:pt>
                <c:pt idx="1">
                  <c:v>134.18600985446389</c:v>
                </c:pt>
                <c:pt idx="2">
                  <c:v>130.03444587933527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39776"/>
        <c:axId val="190141952"/>
      </c:barChart>
      <c:catAx>
        <c:axId val="1901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3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view="pageBreakPreview" zoomScaleNormal="100" zoomScaleSheetLayoutView="100" workbookViewId="0">
      <selection activeCell="A3" sqref="A3:M3"/>
    </sheetView>
  </sheetViews>
  <sheetFormatPr defaultColWidth="9.109375" defaultRowHeight="13.2" x14ac:dyDescent="0.25"/>
  <cols>
    <col min="1" max="1" width="3.88671875" style="23" customWidth="1"/>
    <col min="2" max="2" width="4.6640625" style="23" customWidth="1"/>
    <col min="3" max="3" width="5.5546875" style="23" customWidth="1"/>
    <col min="4" max="4" width="36.88671875" style="23" customWidth="1"/>
    <col min="5" max="9" width="11.6640625" style="23" customWidth="1"/>
    <col min="10" max="10" width="12.6640625" style="23" customWidth="1"/>
    <col min="11" max="11" width="12" style="23" customWidth="1"/>
    <col min="12" max="13" width="12.109375" style="23" customWidth="1"/>
    <col min="14" max="16384" width="9.109375" style="23"/>
  </cols>
  <sheetData>
    <row r="1" spans="1:13" ht="17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3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32.25" customHeight="1" thickBot="1" x14ac:dyDescent="0.3">
      <c r="A3" s="261" t="s">
        <v>47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3"/>
    </row>
    <row r="4" spans="1:13" ht="15.6" x14ac:dyDescent="0.25">
      <c r="A4" s="24"/>
    </row>
    <row r="5" spans="1:13" ht="15.6" x14ac:dyDescent="0.25">
      <c r="A5" s="267" t="s">
        <v>82</v>
      </c>
      <c r="B5" s="267"/>
      <c r="C5" s="267"/>
      <c r="D5" s="64" t="s">
        <v>85</v>
      </c>
      <c r="E5" s="26"/>
      <c r="F5" s="26"/>
      <c r="G5" s="26"/>
      <c r="J5" s="26"/>
      <c r="K5" s="26"/>
      <c r="L5" s="27" t="s">
        <v>48</v>
      </c>
      <c r="M5" s="135">
        <v>2022</v>
      </c>
    </row>
    <row r="6" spans="1:13" ht="5.25" customHeight="1" thickBot="1" x14ac:dyDescent="0.3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3">
      <c r="A7" s="268" t="s">
        <v>38</v>
      </c>
      <c r="B7" s="269"/>
      <c r="C7" s="269"/>
      <c r="D7" s="270"/>
      <c r="E7" s="47" t="s">
        <v>10</v>
      </c>
      <c r="F7" s="47" t="s">
        <v>11</v>
      </c>
      <c r="G7" s="48" t="s">
        <v>12</v>
      </c>
    </row>
    <row r="8" spans="1:13" ht="15" customHeight="1" x14ac:dyDescent="0.25">
      <c r="A8" s="271" t="s">
        <v>39</v>
      </c>
      <c r="B8" s="272"/>
      <c r="C8" s="272"/>
      <c r="D8" s="273"/>
      <c r="E8" s="203">
        <v>3757649</v>
      </c>
      <c r="F8" s="203">
        <v>14571</v>
      </c>
      <c r="G8" s="204">
        <v>112</v>
      </c>
      <c r="H8" s="167"/>
    </row>
    <row r="9" spans="1:13" ht="15" customHeight="1" x14ac:dyDescent="0.25">
      <c r="A9" s="274" t="s">
        <v>71</v>
      </c>
      <c r="B9" s="275"/>
      <c r="C9" s="275"/>
      <c r="D9" s="276"/>
      <c r="E9" s="203">
        <v>14790988</v>
      </c>
      <c r="F9" s="205">
        <v>14084795</v>
      </c>
      <c r="G9" s="206">
        <v>5914087</v>
      </c>
    </row>
    <row r="10" spans="1:13" ht="15" customHeight="1" x14ac:dyDescent="0.25">
      <c r="A10" s="274" t="s">
        <v>40</v>
      </c>
      <c r="B10" s="275"/>
      <c r="C10" s="275"/>
      <c r="D10" s="276"/>
      <c r="E10" s="203">
        <v>62455.440311989994</v>
      </c>
      <c r="F10" s="205">
        <v>11331.392186969999</v>
      </c>
      <c r="G10" s="206">
        <v>34</v>
      </c>
      <c r="H10" s="167"/>
      <c r="I10" s="232"/>
      <c r="J10" s="232"/>
      <c r="K10" s="232"/>
      <c r="L10" s="232"/>
      <c r="M10" s="232"/>
    </row>
    <row r="11" spans="1:13" ht="15" customHeight="1" thickBot="1" x14ac:dyDescent="0.3">
      <c r="A11" s="239" t="s">
        <v>41</v>
      </c>
      <c r="B11" s="240"/>
      <c r="C11" s="240"/>
      <c r="D11" s="241"/>
      <c r="E11" s="207">
        <v>44617.816616999997</v>
      </c>
      <c r="F11" s="173">
        <v>40130.158549</v>
      </c>
      <c r="G11" s="175">
        <v>9963.8846680099996</v>
      </c>
      <c r="H11" s="167"/>
      <c r="I11" s="232"/>
      <c r="J11" s="232"/>
      <c r="K11" s="232"/>
      <c r="L11" s="232"/>
      <c r="M11" s="232"/>
    </row>
    <row r="12" spans="1:13" x14ac:dyDescent="0.25">
      <c r="D12" s="30"/>
      <c r="E12" s="30"/>
      <c r="F12" s="30"/>
      <c r="G12" s="30"/>
    </row>
    <row r="13" spans="1:13" ht="8.25" customHeight="1" x14ac:dyDescent="0.25">
      <c r="D13" s="30"/>
      <c r="E13" s="30"/>
      <c r="F13" s="30"/>
      <c r="G13" s="30"/>
    </row>
    <row r="14" spans="1:13" ht="18" customHeight="1" thickBot="1" x14ac:dyDescent="0.3">
      <c r="A14" s="25" t="s">
        <v>88</v>
      </c>
    </row>
    <row r="15" spans="1:13" ht="17.25" customHeight="1" thickBot="1" x14ac:dyDescent="0.3">
      <c r="A15" s="264" t="s">
        <v>36</v>
      </c>
      <c r="B15" s="277" t="s">
        <v>29</v>
      </c>
      <c r="C15" s="278"/>
      <c r="D15" s="278"/>
      <c r="E15" s="278"/>
      <c r="F15" s="278"/>
      <c r="G15" s="279"/>
      <c r="H15" s="286" t="s">
        <v>37</v>
      </c>
      <c r="I15" s="287"/>
      <c r="J15" s="288"/>
      <c r="K15" s="236" t="s">
        <v>49</v>
      </c>
      <c r="L15" s="236" t="s">
        <v>50</v>
      </c>
      <c r="M15" s="233" t="s">
        <v>57</v>
      </c>
    </row>
    <row r="16" spans="1:13" x14ac:dyDescent="0.25">
      <c r="A16" s="265"/>
      <c r="B16" s="280"/>
      <c r="C16" s="281"/>
      <c r="D16" s="281"/>
      <c r="E16" s="281"/>
      <c r="F16" s="281"/>
      <c r="G16" s="282"/>
      <c r="H16" s="290" t="s">
        <v>51</v>
      </c>
      <c r="I16" s="246" t="s">
        <v>54</v>
      </c>
      <c r="J16" s="246"/>
      <c r="K16" s="237"/>
      <c r="L16" s="237"/>
      <c r="M16" s="234"/>
    </row>
    <row r="17" spans="1:13" x14ac:dyDescent="0.25">
      <c r="A17" s="265"/>
      <c r="B17" s="280"/>
      <c r="C17" s="281"/>
      <c r="D17" s="281"/>
      <c r="E17" s="281"/>
      <c r="F17" s="281"/>
      <c r="G17" s="282"/>
      <c r="H17" s="291"/>
      <c r="I17" s="289"/>
      <c r="J17" s="289"/>
      <c r="K17" s="238"/>
      <c r="L17" s="238"/>
      <c r="M17" s="235"/>
    </row>
    <row r="18" spans="1:13" ht="16.5" customHeight="1" thickBot="1" x14ac:dyDescent="0.3">
      <c r="A18" s="266"/>
      <c r="B18" s="283"/>
      <c r="C18" s="284"/>
      <c r="D18" s="284"/>
      <c r="E18" s="284"/>
      <c r="F18" s="284"/>
      <c r="G18" s="285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3" ht="15" customHeight="1" x14ac:dyDescent="0.25">
      <c r="A19" s="17">
        <v>5</v>
      </c>
      <c r="B19" s="251" t="s">
        <v>72</v>
      </c>
      <c r="C19" s="252"/>
      <c r="D19" s="252"/>
      <c r="E19" s="252"/>
      <c r="F19" s="252"/>
      <c r="G19" s="253"/>
      <c r="H19" s="131">
        <v>29974</v>
      </c>
      <c r="I19" s="213">
        <v>32</v>
      </c>
      <c r="J19" s="109">
        <f>I19/H19*100</f>
        <v>0.10675919129912591</v>
      </c>
      <c r="K19" s="131">
        <v>0</v>
      </c>
      <c r="L19" s="131">
        <v>0</v>
      </c>
      <c r="M19" s="136"/>
    </row>
    <row r="20" spans="1:13" ht="15" customHeight="1" x14ac:dyDescent="0.25">
      <c r="A20" s="18">
        <v>6</v>
      </c>
      <c r="B20" s="229" t="s">
        <v>30</v>
      </c>
      <c r="C20" s="230"/>
      <c r="D20" s="230"/>
      <c r="E20" s="230"/>
      <c r="F20" s="230"/>
      <c r="G20" s="231"/>
      <c r="H20" s="132">
        <v>20096</v>
      </c>
      <c r="I20" s="133">
        <v>49</v>
      </c>
      <c r="J20" s="109">
        <f t="shared" ref="J20:J21" si="0">I20/H20*100</f>
        <v>0.24382961783439489</v>
      </c>
      <c r="K20" s="131">
        <v>0</v>
      </c>
      <c r="L20" s="131">
        <v>0</v>
      </c>
      <c r="M20" s="137"/>
    </row>
    <row r="21" spans="1:13" ht="15" customHeight="1" x14ac:dyDescent="0.25">
      <c r="A21" s="18">
        <v>7</v>
      </c>
      <c r="B21" s="229" t="s">
        <v>31</v>
      </c>
      <c r="C21" s="230"/>
      <c r="D21" s="230"/>
      <c r="E21" s="230"/>
      <c r="F21" s="230"/>
      <c r="G21" s="231"/>
      <c r="H21" s="132">
        <v>6754</v>
      </c>
      <c r="I21" s="133">
        <v>9</v>
      </c>
      <c r="J21" s="109">
        <f t="shared" si="0"/>
        <v>0.13325436778205507</v>
      </c>
      <c r="K21" s="131">
        <v>0</v>
      </c>
      <c r="L21" s="131">
        <v>0</v>
      </c>
      <c r="M21" s="137"/>
    </row>
    <row r="22" spans="1:13" ht="15" customHeight="1" x14ac:dyDescent="0.25">
      <c r="A22" s="18">
        <v>9</v>
      </c>
      <c r="B22" s="229" t="s">
        <v>73</v>
      </c>
      <c r="C22" s="230"/>
      <c r="D22" s="230"/>
      <c r="E22" s="230"/>
      <c r="F22" s="230"/>
      <c r="G22" s="231"/>
      <c r="H22" s="132">
        <v>867</v>
      </c>
      <c r="I22" s="133">
        <v>6</v>
      </c>
      <c r="J22" s="109">
        <f t="shared" ref="J22:J31" si="1">I22/H22*100</f>
        <v>0.69204152249134954</v>
      </c>
      <c r="K22" s="139">
        <v>0</v>
      </c>
      <c r="L22" s="208">
        <v>0</v>
      </c>
      <c r="M22" s="143">
        <v>75600</v>
      </c>
    </row>
    <row r="23" spans="1:13" ht="15" customHeight="1" x14ac:dyDescent="0.25">
      <c r="A23" s="18">
        <v>10</v>
      </c>
      <c r="B23" s="229" t="s">
        <v>74</v>
      </c>
      <c r="C23" s="230"/>
      <c r="D23" s="230"/>
      <c r="E23" s="230"/>
      <c r="F23" s="230"/>
      <c r="G23" s="231"/>
      <c r="H23" s="132">
        <v>74</v>
      </c>
      <c r="I23" s="133">
        <v>6</v>
      </c>
      <c r="J23" s="109">
        <f t="shared" si="1"/>
        <v>8.1081081081081088</v>
      </c>
      <c r="K23" s="131">
        <v>0</v>
      </c>
      <c r="L23" s="131">
        <v>0</v>
      </c>
      <c r="M23" s="143">
        <v>711600</v>
      </c>
    </row>
    <row r="24" spans="1:13" ht="15" customHeight="1" x14ac:dyDescent="0.25">
      <c r="A24" s="18">
        <v>11</v>
      </c>
      <c r="B24" s="229" t="s">
        <v>32</v>
      </c>
      <c r="C24" s="230"/>
      <c r="D24" s="230"/>
      <c r="E24" s="230"/>
      <c r="F24" s="230"/>
      <c r="G24" s="231"/>
      <c r="H24" s="132">
        <v>178761</v>
      </c>
      <c r="I24" s="133">
        <v>803</v>
      </c>
      <c r="J24" s="109">
        <f t="shared" si="1"/>
        <v>0.44920312596147927</v>
      </c>
      <c r="K24" s="131">
        <v>0</v>
      </c>
      <c r="L24" s="131">
        <v>0</v>
      </c>
      <c r="M24" s="143">
        <v>3253200</v>
      </c>
    </row>
    <row r="25" spans="1:13" ht="15" customHeight="1" x14ac:dyDescent="0.25">
      <c r="A25" s="18">
        <v>12</v>
      </c>
      <c r="B25" s="229" t="s">
        <v>33</v>
      </c>
      <c r="C25" s="230"/>
      <c r="D25" s="230"/>
      <c r="E25" s="230"/>
      <c r="F25" s="230"/>
      <c r="G25" s="231"/>
      <c r="H25" s="132">
        <v>49276</v>
      </c>
      <c r="I25" s="133">
        <v>0</v>
      </c>
      <c r="J25" s="109">
        <f t="shared" si="1"/>
        <v>0</v>
      </c>
      <c r="K25" s="131">
        <v>0</v>
      </c>
      <c r="L25" s="131">
        <v>0</v>
      </c>
      <c r="M25" s="143">
        <v>0</v>
      </c>
    </row>
    <row r="26" spans="1:13" ht="29.25" customHeight="1" x14ac:dyDescent="0.25">
      <c r="A26" s="18">
        <v>13</v>
      </c>
      <c r="B26" s="229" t="s">
        <v>42</v>
      </c>
      <c r="C26" s="230"/>
      <c r="D26" s="230"/>
      <c r="E26" s="230"/>
      <c r="F26" s="230"/>
      <c r="G26" s="231"/>
      <c r="H26" s="132">
        <v>9</v>
      </c>
      <c r="I26" s="133">
        <v>0</v>
      </c>
      <c r="J26" s="109">
        <f t="shared" si="1"/>
        <v>0</v>
      </c>
      <c r="K26" s="131">
        <v>0</v>
      </c>
      <c r="L26" s="131">
        <v>0</v>
      </c>
      <c r="M26" s="143">
        <v>0</v>
      </c>
    </row>
    <row r="27" spans="1:13" ht="15" customHeight="1" x14ac:dyDescent="0.25">
      <c r="A27" s="18">
        <v>14</v>
      </c>
      <c r="B27" s="229" t="s">
        <v>43</v>
      </c>
      <c r="C27" s="230"/>
      <c r="D27" s="230"/>
      <c r="E27" s="230"/>
      <c r="F27" s="230"/>
      <c r="G27" s="231"/>
      <c r="H27" s="132">
        <v>6993</v>
      </c>
      <c r="I27" s="133">
        <v>0</v>
      </c>
      <c r="J27" s="109">
        <f t="shared" si="1"/>
        <v>0</v>
      </c>
      <c r="K27" s="131">
        <v>0</v>
      </c>
      <c r="L27" s="131">
        <v>0</v>
      </c>
      <c r="M27" s="143">
        <v>0</v>
      </c>
    </row>
    <row r="28" spans="1:13" ht="15" customHeight="1" x14ac:dyDescent="0.25">
      <c r="A28" s="18">
        <v>15</v>
      </c>
      <c r="B28" s="229" t="s">
        <v>75</v>
      </c>
      <c r="C28" s="230"/>
      <c r="D28" s="230"/>
      <c r="E28" s="230"/>
      <c r="F28" s="230"/>
      <c r="G28" s="231"/>
      <c r="H28" s="132">
        <v>439</v>
      </c>
      <c r="I28" s="133">
        <v>0</v>
      </c>
      <c r="J28" s="109">
        <f t="shared" si="1"/>
        <v>0</v>
      </c>
      <c r="K28" s="131">
        <v>0</v>
      </c>
      <c r="L28" s="131">
        <v>0</v>
      </c>
      <c r="M28" s="143">
        <v>0</v>
      </c>
    </row>
    <row r="29" spans="1:13" ht="15" customHeight="1" x14ac:dyDescent="0.25">
      <c r="A29" s="18">
        <v>16</v>
      </c>
      <c r="B29" s="229" t="s">
        <v>34</v>
      </c>
      <c r="C29" s="230"/>
      <c r="D29" s="230"/>
      <c r="E29" s="230"/>
      <c r="F29" s="230"/>
      <c r="G29" s="231"/>
      <c r="H29" s="132">
        <v>5387859</v>
      </c>
      <c r="I29" s="133">
        <v>722</v>
      </c>
      <c r="J29" s="109">
        <f t="shared" si="1"/>
        <v>1.340049915931356E-2</v>
      </c>
      <c r="K29" s="131">
        <v>0</v>
      </c>
      <c r="L29" s="131">
        <v>0</v>
      </c>
      <c r="M29" s="143">
        <v>9691800</v>
      </c>
    </row>
    <row r="30" spans="1:13" ht="15" customHeight="1" x14ac:dyDescent="0.25">
      <c r="A30" s="18">
        <v>17</v>
      </c>
      <c r="B30" s="229" t="s">
        <v>35</v>
      </c>
      <c r="C30" s="230"/>
      <c r="D30" s="230"/>
      <c r="E30" s="230"/>
      <c r="F30" s="230"/>
      <c r="G30" s="231"/>
      <c r="H30" s="132">
        <v>25275</v>
      </c>
      <c r="I30" s="133">
        <v>6</v>
      </c>
      <c r="J30" s="109">
        <f t="shared" si="1"/>
        <v>2.3738872403560832E-2</v>
      </c>
      <c r="K30" s="131">
        <v>0</v>
      </c>
      <c r="L30" s="131">
        <v>0</v>
      </c>
      <c r="M30" s="143">
        <v>46200</v>
      </c>
    </row>
    <row r="31" spans="1:13" ht="15" customHeight="1" thickBot="1" x14ac:dyDescent="0.3">
      <c r="A31" s="19">
        <v>18</v>
      </c>
      <c r="B31" s="254" t="s">
        <v>44</v>
      </c>
      <c r="C31" s="255"/>
      <c r="D31" s="255"/>
      <c r="E31" s="255"/>
      <c r="F31" s="255"/>
      <c r="G31" s="256"/>
      <c r="H31" s="141">
        <v>32778</v>
      </c>
      <c r="I31" s="142">
        <v>7</v>
      </c>
      <c r="J31" s="130">
        <f t="shared" si="1"/>
        <v>2.1355787418390382E-2</v>
      </c>
      <c r="K31" s="140">
        <v>0</v>
      </c>
      <c r="L31" s="141">
        <v>0</v>
      </c>
      <c r="M31" s="144">
        <v>16800</v>
      </c>
    </row>
    <row r="32" spans="1:13" x14ac:dyDescent="0.25">
      <c r="B32" s="41" t="s">
        <v>77</v>
      </c>
      <c r="D32" s="30"/>
      <c r="E32" s="30"/>
      <c r="F32" s="30"/>
      <c r="G32" s="30"/>
      <c r="K32" s="138"/>
      <c r="L32" s="138"/>
      <c r="M32" s="212"/>
    </row>
    <row r="33" spans="1:15" ht="12.75" customHeight="1" x14ac:dyDescent="0.25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3">
      <c r="A34" s="25" t="s">
        <v>89</v>
      </c>
    </row>
    <row r="35" spans="1:15" ht="42" customHeight="1" x14ac:dyDescent="0.25">
      <c r="A35" s="242" t="s">
        <v>3</v>
      </c>
      <c r="B35" s="243"/>
      <c r="C35" s="243"/>
      <c r="D35" s="244"/>
      <c r="E35" s="260" t="s">
        <v>16</v>
      </c>
      <c r="F35" s="258"/>
      <c r="G35" s="258"/>
      <c r="H35" s="260" t="s">
        <v>18</v>
      </c>
      <c r="I35" s="258"/>
      <c r="J35" s="259"/>
      <c r="K35" s="258" t="s">
        <v>15</v>
      </c>
      <c r="L35" s="258"/>
      <c r="M35" s="259"/>
    </row>
    <row r="36" spans="1:15" ht="15" customHeight="1" x14ac:dyDescent="0.25">
      <c r="A36" s="245"/>
      <c r="B36" s="246"/>
      <c r="C36" s="246"/>
      <c r="D36" s="247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4.4" x14ac:dyDescent="0.25">
      <c r="A37" s="245"/>
      <c r="B37" s="246"/>
      <c r="C37" s="246"/>
      <c r="D37" s="247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3">
      <c r="A38" s="248"/>
      <c r="B38" s="249"/>
      <c r="C38" s="249"/>
      <c r="D38" s="250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5">
      <c r="A39" s="32" t="s">
        <v>5</v>
      </c>
      <c r="B39" s="33"/>
      <c r="C39" s="33"/>
      <c r="D39" s="34"/>
      <c r="E39" s="178">
        <f>E40+E41+E42</f>
        <v>2.2853909661789511</v>
      </c>
      <c r="F39" s="179">
        <f t="shared" ref="F39:J39" si="2">F40+F41+F42</f>
        <v>2.3518976606120248</v>
      </c>
      <c r="G39" s="180">
        <f t="shared" si="2"/>
        <v>0.17741935483870969</v>
      </c>
      <c r="H39" s="178">
        <f>H40+H41+H42</f>
        <v>177.35378541012869</v>
      </c>
      <c r="I39" s="179">
        <f t="shared" si="2"/>
        <v>185.66031992788186</v>
      </c>
      <c r="J39" s="180">
        <f t="shared" si="2"/>
        <v>7.6791218709677427</v>
      </c>
      <c r="K39" s="178">
        <f t="shared" ref="K39:M44" si="3">IF(E39,H39/E39,0)</f>
        <v>77.603258276046546</v>
      </c>
      <c r="L39" s="179">
        <f t="shared" si="3"/>
        <v>78.940645691006907</v>
      </c>
      <c r="M39" s="180">
        <f t="shared" si="3"/>
        <v>43.282323272727275</v>
      </c>
    </row>
    <row r="40" spans="1:15" x14ac:dyDescent="0.25">
      <c r="A40" s="35"/>
      <c r="B40" s="36" t="s">
        <v>55</v>
      </c>
      <c r="C40" s="36"/>
      <c r="D40" s="37"/>
      <c r="E40" s="181">
        <v>1.4821610388441466</v>
      </c>
      <c r="F40" s="182">
        <v>1.4302070817725332</v>
      </c>
      <c r="G40" s="183">
        <v>0.13440860215053763</v>
      </c>
      <c r="H40" s="184">
        <v>77.785988192108135</v>
      </c>
      <c r="I40" s="182">
        <v>72.401421772549426</v>
      </c>
      <c r="J40" s="185">
        <v>5.3705197161290332</v>
      </c>
      <c r="K40" s="181">
        <f t="shared" si="3"/>
        <v>52.48146871595614</v>
      </c>
      <c r="L40" s="182">
        <f t="shared" si="3"/>
        <v>50.623034031420417</v>
      </c>
      <c r="M40" s="185">
        <f t="shared" si="3"/>
        <v>39.956666688000013</v>
      </c>
    </row>
    <row r="41" spans="1:15" x14ac:dyDescent="0.25">
      <c r="A41" s="29"/>
      <c r="B41" s="36" t="s">
        <v>76</v>
      </c>
      <c r="C41" s="36"/>
      <c r="D41" s="37"/>
      <c r="E41" s="181">
        <v>0.12463767184218986</v>
      </c>
      <c r="F41" s="182">
        <v>0.1405046293024243</v>
      </c>
      <c r="G41" s="183">
        <v>2.6881720430107527E-2</v>
      </c>
      <c r="H41" s="181">
        <v>8.2596266806748382</v>
      </c>
      <c r="I41" s="182">
        <v>9.8443152639903957</v>
      </c>
      <c r="J41" s="185">
        <v>2.095071687096774</v>
      </c>
      <c r="K41" s="181">
        <f t="shared" si="3"/>
        <v>66.269102740724918</v>
      </c>
      <c r="L41" s="182">
        <f t="shared" si="3"/>
        <v>70.063992288833006</v>
      </c>
      <c r="M41" s="185">
        <f t="shared" si="3"/>
        <v>77.936666759999994</v>
      </c>
    </row>
    <row r="42" spans="1:15" ht="13.8" thickBot="1" x14ac:dyDescent="0.3">
      <c r="A42" s="29"/>
      <c r="B42" s="59" t="s">
        <v>56</v>
      </c>
      <c r="C42" s="59"/>
      <c r="D42" s="60"/>
      <c r="E42" s="186">
        <v>0.67859225549261459</v>
      </c>
      <c r="F42" s="187">
        <v>0.7811859495370671</v>
      </c>
      <c r="G42" s="188">
        <v>1.6129032258064516E-2</v>
      </c>
      <c r="H42" s="186">
        <v>91.308170537345731</v>
      </c>
      <c r="I42" s="187">
        <v>103.41458289134205</v>
      </c>
      <c r="J42" s="189">
        <v>0.21353046774193549</v>
      </c>
      <c r="K42" s="190">
        <f t="shared" si="3"/>
        <v>134.55527940126851</v>
      </c>
      <c r="L42" s="191">
        <f t="shared" si="3"/>
        <v>132.38151934584309</v>
      </c>
      <c r="M42" s="192">
        <f t="shared" si="3"/>
        <v>13.238889</v>
      </c>
    </row>
    <row r="43" spans="1:15" ht="13.8" thickBot="1" x14ac:dyDescent="0.3">
      <c r="A43" s="61" t="s">
        <v>4</v>
      </c>
      <c r="B43" s="62"/>
      <c r="C43" s="62"/>
      <c r="D43" s="63"/>
      <c r="E43" s="193">
        <v>0.40164590269502631</v>
      </c>
      <c r="F43" s="194">
        <v>0.42568379390770444</v>
      </c>
      <c r="G43" s="195">
        <v>1.6129032258064516E-2</v>
      </c>
      <c r="H43" s="193">
        <v>130.03444587933527</v>
      </c>
      <c r="I43" s="194">
        <v>145.99516691453815</v>
      </c>
      <c r="J43" s="196">
        <v>4.8787634419354831</v>
      </c>
      <c r="K43" s="197">
        <f t="shared" si="3"/>
        <v>323.75394596785344</v>
      </c>
      <c r="L43" s="198">
        <f t="shared" si="3"/>
        <v>342.966232222109</v>
      </c>
      <c r="M43" s="199">
        <f t="shared" si="3"/>
        <v>302.48333339999994</v>
      </c>
    </row>
    <row r="44" spans="1:15" ht="13.8" thickTop="1" x14ac:dyDescent="0.25">
      <c r="A44" s="32" t="s">
        <v>80</v>
      </c>
      <c r="B44" s="33"/>
      <c r="C44" s="33"/>
      <c r="D44" s="34"/>
      <c r="E44" s="200">
        <f>E39+E43</f>
        <v>2.6870368688739772</v>
      </c>
      <c r="F44" s="201">
        <f t="shared" ref="F44:J44" si="4">F39+F43</f>
        <v>2.777581454519729</v>
      </c>
      <c r="G44" s="201">
        <f t="shared" si="4"/>
        <v>0.19354838709677419</v>
      </c>
      <c r="H44" s="200">
        <f t="shared" si="4"/>
        <v>307.38823128946399</v>
      </c>
      <c r="I44" s="201">
        <f t="shared" si="4"/>
        <v>331.65548684242003</v>
      </c>
      <c r="J44" s="202">
        <f t="shared" si="4"/>
        <v>12.557885312903226</v>
      </c>
      <c r="K44" s="200">
        <f t="shared" si="3"/>
        <v>114.39673003752915</v>
      </c>
      <c r="L44" s="201">
        <f t="shared" si="3"/>
        <v>119.40441433418431</v>
      </c>
      <c r="M44" s="202">
        <f t="shared" si="3"/>
        <v>64.882407450000002</v>
      </c>
    </row>
    <row r="45" spans="1:15" ht="13.8" thickBot="1" x14ac:dyDescent="0.3">
      <c r="A45" s="38" t="s">
        <v>81</v>
      </c>
      <c r="B45" s="39"/>
      <c r="C45" s="39"/>
      <c r="D45" s="40"/>
      <c r="E45" s="257">
        <f>Histor!P9+Histor!P10</f>
        <v>2.6872549689338285</v>
      </c>
      <c r="F45" s="227"/>
      <c r="G45" s="227"/>
      <c r="H45" s="257">
        <f>Histor!P25+Histor!P26</f>
        <v>307.46522133250812</v>
      </c>
      <c r="I45" s="227"/>
      <c r="J45" s="228"/>
      <c r="K45" s="226">
        <f>H45/E45</f>
        <v>114.41609556479685</v>
      </c>
      <c r="L45" s="227"/>
      <c r="M45" s="228"/>
    </row>
    <row r="46" spans="1:15" x14ac:dyDescent="0.25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5"/>
    <row r="48" spans="1:15" ht="17.25" customHeight="1" x14ac:dyDescent="0.25">
      <c r="A48" s="25" t="s">
        <v>78</v>
      </c>
    </row>
    <row r="73" spans="1:1" ht="18.75" customHeight="1" x14ac:dyDescent="0.25"/>
    <row r="74" spans="1:1" ht="12.75" customHeight="1" x14ac:dyDescent="0.25">
      <c r="A74" s="25" t="s">
        <v>79</v>
      </c>
    </row>
    <row r="76" spans="1:1" x14ac:dyDescent="0.25">
      <c r="A76" s="214" t="s">
        <v>87</v>
      </c>
    </row>
    <row r="78" spans="1:1" x14ac:dyDescent="0.25">
      <c r="A78" s="23" t="s">
        <v>90</v>
      </c>
    </row>
    <row r="79" spans="1:1" x14ac:dyDescent="0.25">
      <c r="A79" s="23" t="s">
        <v>91</v>
      </c>
    </row>
    <row r="80" spans="1:1" x14ac:dyDescent="0.25">
      <c r="A80" s="23" t="s">
        <v>92</v>
      </c>
    </row>
    <row r="81" spans="1:6" x14ac:dyDescent="0.25">
      <c r="A81" s="23" t="s">
        <v>93</v>
      </c>
    </row>
    <row r="82" spans="1:6" x14ac:dyDescent="0.25">
      <c r="A82" s="23" t="s">
        <v>94</v>
      </c>
    </row>
    <row r="83" spans="1:6" x14ac:dyDescent="0.25">
      <c r="A83" s="23" t="s">
        <v>95</v>
      </c>
    </row>
    <row r="84" spans="1:6" x14ac:dyDescent="0.25">
      <c r="A84" s="23" t="s">
        <v>96</v>
      </c>
    </row>
    <row r="85" spans="1:6" x14ac:dyDescent="0.25">
      <c r="A85" s="169" t="s">
        <v>97</v>
      </c>
      <c r="B85" s="138"/>
      <c r="C85" s="138"/>
      <c r="D85" s="138"/>
      <c r="E85" s="138"/>
      <c r="F85" s="138"/>
    </row>
    <row r="86" spans="1:6" x14ac:dyDescent="0.25">
      <c r="A86" s="169" t="s">
        <v>98</v>
      </c>
      <c r="B86" s="138"/>
      <c r="C86" s="138"/>
      <c r="D86" s="138"/>
      <c r="E86" s="138"/>
      <c r="F86" s="138"/>
    </row>
    <row r="87" spans="1:6" x14ac:dyDescent="0.25">
      <c r="A87" s="169" t="s">
        <v>99</v>
      </c>
      <c r="B87" s="138"/>
      <c r="C87" s="138"/>
      <c r="D87" s="138"/>
      <c r="E87" s="138"/>
      <c r="F87" s="138"/>
    </row>
    <row r="88" spans="1:6" x14ac:dyDescent="0.25">
      <c r="A88" s="169"/>
      <c r="B88" s="138"/>
      <c r="C88" s="138"/>
      <c r="D88" s="138"/>
      <c r="E88" s="138"/>
      <c r="F88" s="138"/>
    </row>
    <row r="89" spans="1:6" x14ac:dyDescent="0.25">
      <c r="A89" s="215" t="s">
        <v>86</v>
      </c>
      <c r="B89" s="138"/>
      <c r="C89" s="138"/>
      <c r="D89" s="138"/>
    </row>
    <row r="90" spans="1:6" x14ac:dyDescent="0.25">
      <c r="A90" s="169" t="s">
        <v>100</v>
      </c>
      <c r="C90" s="138"/>
      <c r="D90" s="138"/>
      <c r="E90" s="162"/>
    </row>
    <row r="91" spans="1:6" x14ac:dyDescent="0.25">
      <c r="A91" s="169" t="s">
        <v>101</v>
      </c>
      <c r="C91" s="138"/>
      <c r="D91" s="138"/>
      <c r="E91" s="162"/>
    </row>
    <row r="92" spans="1:6" x14ac:dyDescent="0.25">
      <c r="A92" s="169" t="s">
        <v>102</v>
      </c>
      <c r="C92" s="138"/>
      <c r="D92" s="138"/>
      <c r="E92" s="162"/>
    </row>
    <row r="93" spans="1:6" x14ac:dyDescent="0.25">
      <c r="A93" s="169" t="s">
        <v>103</v>
      </c>
      <c r="C93" s="138"/>
      <c r="D93" s="138"/>
      <c r="E93" s="162"/>
    </row>
    <row r="94" spans="1:6" x14ac:dyDescent="0.25">
      <c r="A94" s="169" t="s">
        <v>104</v>
      </c>
      <c r="C94" s="138"/>
      <c r="D94" s="138"/>
      <c r="E94" s="162"/>
    </row>
    <row r="95" spans="1:6" x14ac:dyDescent="0.25">
      <c r="A95" s="169" t="s">
        <v>105</v>
      </c>
      <c r="C95" s="138"/>
      <c r="D95" s="138"/>
      <c r="E95" s="162"/>
    </row>
    <row r="96" spans="1:6" ht="14.4" x14ac:dyDescent="0.3">
      <c r="A96" s="169" t="s">
        <v>106</v>
      </c>
      <c r="C96" s="168"/>
      <c r="D96" s="168"/>
      <c r="E96" s="162"/>
    </row>
    <row r="97" spans="1:5" x14ac:dyDescent="0.25">
      <c r="A97" s="169" t="s">
        <v>107</v>
      </c>
      <c r="E97" s="162"/>
    </row>
    <row r="100" spans="1:5" x14ac:dyDescent="0.25">
      <c r="A100" s="224"/>
    </row>
    <row r="101" spans="1:5" x14ac:dyDescent="0.25">
      <c r="A101" s="224"/>
    </row>
  </sheetData>
  <mergeCells count="38"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  <mergeCell ref="A10:D10"/>
    <mergeCell ref="H16:H17"/>
    <mergeCell ref="E45:G45"/>
    <mergeCell ref="K35:M35"/>
    <mergeCell ref="E35:G35"/>
    <mergeCell ref="H35:J35"/>
    <mergeCell ref="H45:J45"/>
    <mergeCell ref="A35:D38"/>
    <mergeCell ref="B27:G27"/>
    <mergeCell ref="B19:G19"/>
    <mergeCell ref="B30:G30"/>
    <mergeCell ref="B31:G31"/>
    <mergeCell ref="A2:M2"/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</mergeCells>
  <phoneticPr fontId="2" type="noConversion"/>
  <pageMargins left="0.7" right="0.7" top="0.75" bottom="0.75" header="0.3" footer="0.3"/>
  <pageSetup paperSize="9" scale="54" fitToHeight="3" orientation="portrait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view="pageBreakPreview" zoomScaleNormal="100" zoomScaleSheetLayoutView="100" workbookViewId="0">
      <selection activeCell="L29" sqref="L29"/>
    </sheetView>
  </sheetViews>
  <sheetFormatPr defaultRowHeight="13.2" x14ac:dyDescent="0.25"/>
  <cols>
    <col min="1" max="3" width="4.6640625" customWidth="1"/>
    <col min="4" max="4" width="36.5546875" customWidth="1"/>
    <col min="5" max="13" width="10.6640625" customWidth="1"/>
    <col min="14" max="14" width="10.109375" customWidth="1"/>
    <col min="15" max="15" width="10.88671875" customWidth="1"/>
    <col min="16" max="16" width="11.44140625" customWidth="1"/>
  </cols>
  <sheetData>
    <row r="1" spans="1:17" x14ac:dyDescent="0.25">
      <c r="D1" s="106"/>
      <c r="E1" s="315" t="s">
        <v>10</v>
      </c>
      <c r="F1" s="316"/>
      <c r="G1" s="316"/>
      <c r="H1" s="315" t="s">
        <v>11</v>
      </c>
      <c r="I1" s="316"/>
      <c r="J1" s="317"/>
      <c r="K1" s="316" t="s">
        <v>12</v>
      </c>
      <c r="L1" s="316"/>
      <c r="M1" s="317"/>
    </row>
    <row r="2" spans="1:17" x14ac:dyDescent="0.25">
      <c r="D2" s="107" t="s">
        <v>21</v>
      </c>
      <c r="E2" s="209">
        <v>3712173</v>
      </c>
      <c r="F2" s="210">
        <v>3296707</v>
      </c>
      <c r="G2" s="211">
        <f>Vzor!E8</f>
        <v>3757649</v>
      </c>
      <c r="H2" s="209">
        <v>14615</v>
      </c>
      <c r="I2" s="210">
        <v>14467</v>
      </c>
      <c r="J2" s="211">
        <f>Vzor!F8</f>
        <v>14571</v>
      </c>
      <c r="K2" s="209">
        <v>108</v>
      </c>
      <c r="L2" s="210">
        <v>109</v>
      </c>
      <c r="M2" s="211">
        <f>Vzor!G8</f>
        <v>112</v>
      </c>
    </row>
    <row r="3" spans="1:17" ht="13.8" thickBot="1" x14ac:dyDescent="0.3">
      <c r="D3" s="108" t="s">
        <v>83</v>
      </c>
      <c r="E3" s="170">
        <v>3681651</v>
      </c>
      <c r="F3" s="171">
        <v>3708838</v>
      </c>
      <c r="G3" s="174">
        <v>3733149</v>
      </c>
      <c r="H3" s="172">
        <v>14446</v>
      </c>
      <c r="I3" s="173">
        <v>14315</v>
      </c>
      <c r="J3" s="175">
        <v>14149</v>
      </c>
      <c r="K3" s="172">
        <v>205</v>
      </c>
      <c r="L3" s="173">
        <v>197</v>
      </c>
      <c r="M3" s="175">
        <v>186</v>
      </c>
      <c r="N3" s="134"/>
      <c r="O3" s="65"/>
    </row>
    <row r="4" spans="1:17" ht="13.8" thickBot="1" x14ac:dyDescent="0.3"/>
    <row r="5" spans="1:17" ht="12.75" customHeight="1" x14ac:dyDescent="0.25">
      <c r="A5" s="242" t="s">
        <v>3</v>
      </c>
      <c r="B5" s="243"/>
      <c r="C5" s="243"/>
      <c r="D5" s="244"/>
      <c r="E5" s="260" t="s">
        <v>19</v>
      </c>
      <c r="F5" s="258"/>
      <c r="G5" s="258"/>
      <c r="H5" s="258"/>
      <c r="I5" s="258"/>
      <c r="J5" s="258"/>
      <c r="K5" s="258"/>
      <c r="L5" s="258"/>
      <c r="M5" s="258"/>
      <c r="N5" s="242" t="s">
        <v>24</v>
      </c>
      <c r="O5" s="243"/>
      <c r="P5" s="244"/>
      <c r="Q5" s="66"/>
    </row>
    <row r="6" spans="1:17" x14ac:dyDescent="0.25">
      <c r="A6" s="245"/>
      <c r="B6" s="246"/>
      <c r="C6" s="246"/>
      <c r="D6" s="247"/>
      <c r="E6" s="309" t="s">
        <v>10</v>
      </c>
      <c r="F6" s="302"/>
      <c r="G6" s="303"/>
      <c r="H6" s="301" t="s">
        <v>11</v>
      </c>
      <c r="I6" s="302"/>
      <c r="J6" s="303"/>
      <c r="K6" s="301" t="s">
        <v>12</v>
      </c>
      <c r="L6" s="302"/>
      <c r="M6" s="302"/>
      <c r="N6" s="318" t="s">
        <v>25</v>
      </c>
      <c r="O6" s="319"/>
      <c r="P6" s="320"/>
      <c r="Q6" s="66"/>
    </row>
    <row r="7" spans="1:17" ht="14.4" x14ac:dyDescent="0.3">
      <c r="A7" s="245"/>
      <c r="B7" s="246"/>
      <c r="C7" s="246"/>
      <c r="D7" s="247"/>
      <c r="E7" s="308" t="s">
        <v>58</v>
      </c>
      <c r="F7" s="302"/>
      <c r="G7" s="303"/>
      <c r="H7" s="307" t="s">
        <v>59</v>
      </c>
      <c r="I7" s="302"/>
      <c r="J7" s="303"/>
      <c r="K7" s="307" t="s">
        <v>60</v>
      </c>
      <c r="L7" s="302"/>
      <c r="M7" s="302"/>
      <c r="N7" s="311" t="s">
        <v>84</v>
      </c>
      <c r="O7" s="305"/>
      <c r="P7" s="325"/>
      <c r="Q7" s="66"/>
    </row>
    <row r="8" spans="1:17" ht="13.8" thickBot="1" x14ac:dyDescent="0.3">
      <c r="A8" s="248"/>
      <c r="B8" s="249"/>
      <c r="C8" s="249"/>
      <c r="D8" s="250"/>
      <c r="E8" s="42">
        <v>2020</v>
      </c>
      <c r="F8" s="43">
        <v>2021</v>
      </c>
      <c r="G8" s="43">
        <v>2022</v>
      </c>
      <c r="H8" s="43">
        <v>2020</v>
      </c>
      <c r="I8" s="43">
        <v>2021</v>
      </c>
      <c r="J8" s="43">
        <v>2022</v>
      </c>
      <c r="K8" s="43">
        <v>2020</v>
      </c>
      <c r="L8" s="43">
        <v>2021</v>
      </c>
      <c r="M8" s="43">
        <v>2022</v>
      </c>
      <c r="N8" s="42">
        <v>2020</v>
      </c>
      <c r="O8" s="43">
        <v>2021</v>
      </c>
      <c r="P8" s="67">
        <v>2022</v>
      </c>
      <c r="Q8" s="66"/>
    </row>
    <row r="9" spans="1:17" ht="13.5" customHeight="1" thickBot="1" x14ac:dyDescent="0.3">
      <c r="A9" s="71" t="s">
        <v>4</v>
      </c>
      <c r="B9" s="72"/>
      <c r="C9" s="72"/>
      <c r="D9" s="73"/>
      <c r="E9" s="216">
        <v>0.4001894802087404</v>
      </c>
      <c r="F9" s="216">
        <v>0.41495099004055847</v>
      </c>
      <c r="G9" s="176">
        <f>Vzor!E43</f>
        <v>0.40164590269502631</v>
      </c>
      <c r="H9" s="216">
        <v>0.37789007337669372</v>
      </c>
      <c r="I9" s="216">
        <v>0.41404121550822637</v>
      </c>
      <c r="J9" s="176">
        <f>Vzor!F43</f>
        <v>0.42568379390770444</v>
      </c>
      <c r="K9" s="216">
        <v>2.4390243902439025E-2</v>
      </c>
      <c r="L9" s="216">
        <v>7.6142131979695438E-2</v>
      </c>
      <c r="M9" s="177">
        <f>Vzor!G43</f>
        <v>1.6129032258064516E-2</v>
      </c>
      <c r="N9" s="111">
        <f>(E9*E$3+H9*H$3+K9*K$3)/(E$3+H$3+K$3)</f>
        <v>0.40008148684820372</v>
      </c>
      <c r="O9" s="110">
        <f>(F9*F$3+I9*I$3+L9*L$3)/(F$3+I$3+L$3)</f>
        <v>0.41492956611654691</v>
      </c>
      <c r="P9" s="112">
        <f>(G9*G$3+J9*J$3+M9*M$3)/(G$3+J$3+M$3)</f>
        <v>0.40171752567857122</v>
      </c>
      <c r="Q9" s="66"/>
    </row>
    <row r="10" spans="1:17" ht="13.8" thickTop="1" x14ac:dyDescent="0.25">
      <c r="A10" s="74" t="s">
        <v>5</v>
      </c>
      <c r="B10" s="75"/>
      <c r="C10" s="75"/>
      <c r="D10" s="76"/>
      <c r="E10" s="217">
        <f t="shared" ref="E10:L10" si="0">E11+E16+E17+E18</f>
        <v>2.4726042745500383</v>
      </c>
      <c r="F10" s="217">
        <f t="shared" si="0"/>
        <v>2.2310437932312013</v>
      </c>
      <c r="G10" s="113">
        <f t="shared" si="0"/>
        <v>2.2853909661789511</v>
      </c>
      <c r="H10" s="217">
        <f t="shared" si="0"/>
        <v>2.5189671881489786</v>
      </c>
      <c r="I10" s="217">
        <f t="shared" si="0"/>
        <v>2.2558854348585284</v>
      </c>
      <c r="J10" s="113">
        <f t="shared" si="0"/>
        <v>2.3518976606120243</v>
      </c>
      <c r="K10" s="217">
        <f t="shared" si="0"/>
        <v>0.35121951219512204</v>
      </c>
      <c r="L10" s="217">
        <f t="shared" si="0"/>
        <v>0.20304568527918782</v>
      </c>
      <c r="M10" s="164">
        <f>M11+M16+M17+M18</f>
        <v>0.17741935483870966</v>
      </c>
      <c r="N10" s="114">
        <f>(E10*E$3+H10*H$3+K10*K$3)/(E$3+H$3+K$3)</f>
        <v>2.4726678177273995</v>
      </c>
      <c r="O10" s="115">
        <f t="shared" ref="O10:P10" si="1">(F10*F$3+I10*I$3+L10*L$3)/(F$3+I$3+L$3)</f>
        <v>2.231032000752017</v>
      </c>
      <c r="P10" s="116">
        <f t="shared" si="1"/>
        <v>2.2855374432552575</v>
      </c>
      <c r="Q10" s="66"/>
    </row>
    <row r="11" spans="1:17" x14ac:dyDescent="0.25">
      <c r="A11" s="77"/>
      <c r="B11" s="78" t="s">
        <v>6</v>
      </c>
      <c r="C11" s="78"/>
      <c r="D11" s="79"/>
      <c r="E11" s="218">
        <f t="shared" ref="E11:M11" si="2">E12+E15</f>
        <v>2.4469231331273451</v>
      </c>
      <c r="F11" s="218">
        <f t="shared" si="2"/>
        <v>2.1702778606129529</v>
      </c>
      <c r="G11" s="118">
        <f t="shared" si="2"/>
        <v>2.263629177404916</v>
      </c>
      <c r="H11" s="218">
        <f t="shared" si="2"/>
        <v>2.4916239789561225</v>
      </c>
      <c r="I11" s="218">
        <f t="shared" si="2"/>
        <v>2.1805099545930728</v>
      </c>
      <c r="J11" s="118">
        <f t="shared" si="2"/>
        <v>2.3280090465756968</v>
      </c>
      <c r="K11" s="218">
        <f t="shared" si="2"/>
        <v>0.32195121951219519</v>
      </c>
      <c r="L11" s="218">
        <f t="shared" si="2"/>
        <v>0.18274111675126903</v>
      </c>
      <c r="M11" s="119">
        <f t="shared" si="2"/>
        <v>0.16666666666666666</v>
      </c>
      <c r="N11" s="117">
        <f t="shared" ref="N11:P18" si="3">(E11*E$3+H11*H$3+K11*K$3)/(E$3+H$3+K$3)</f>
        <v>2.4469799816144415</v>
      </c>
      <c r="O11" s="118">
        <f t="shared" si="3"/>
        <v>2.1702120402325926</v>
      </c>
      <c r="P11" s="120">
        <f t="shared" si="3"/>
        <v>2.2637681708580972</v>
      </c>
      <c r="Q11" s="66"/>
    </row>
    <row r="12" spans="1:17" x14ac:dyDescent="0.25">
      <c r="A12" s="80"/>
      <c r="B12" s="81"/>
      <c r="C12" s="78" t="s">
        <v>7</v>
      </c>
      <c r="D12" s="79"/>
      <c r="E12" s="218">
        <f t="shared" ref="E12:M12" si="4">E13+E14</f>
        <v>2.3391573508736778</v>
      </c>
      <c r="F12" s="218">
        <f t="shared" si="4"/>
        <v>2.0391575474582666</v>
      </c>
      <c r="G12" s="118">
        <f t="shared" si="4"/>
        <v>2.1389915055627262</v>
      </c>
      <c r="H12" s="218">
        <f t="shared" si="4"/>
        <v>2.3744981309705206</v>
      </c>
      <c r="I12" s="218">
        <f t="shared" si="4"/>
        <v>2.0354173943415885</v>
      </c>
      <c r="J12" s="118">
        <f t="shared" si="4"/>
        <v>2.1875044172732725</v>
      </c>
      <c r="K12" s="218">
        <f t="shared" si="4"/>
        <v>0.31219512195121957</v>
      </c>
      <c r="L12" s="218">
        <f t="shared" si="4"/>
        <v>0.15736040609137056</v>
      </c>
      <c r="M12" s="119">
        <f t="shared" si="4"/>
        <v>0.13978494623655913</v>
      </c>
      <c r="N12" s="117">
        <f t="shared" si="3"/>
        <v>2.3391830537660145</v>
      </c>
      <c r="O12" s="118">
        <f t="shared" si="3"/>
        <v>2.0390436032067956</v>
      </c>
      <c r="P12" s="120">
        <f t="shared" si="3"/>
        <v>2.1390754436843453</v>
      </c>
      <c r="Q12" s="66"/>
    </row>
    <row r="13" spans="1:17" x14ac:dyDescent="0.25">
      <c r="A13" s="80"/>
      <c r="B13" s="82"/>
      <c r="C13" s="81"/>
      <c r="D13" s="79" t="s">
        <v>0</v>
      </c>
      <c r="E13" s="219">
        <v>1.7109391954863071</v>
      </c>
      <c r="F13" s="219">
        <v>1.4360416928428861</v>
      </c>
      <c r="G13" s="121">
        <f>Vzor!E40</f>
        <v>1.4821610388441466</v>
      </c>
      <c r="H13" s="221">
        <v>1.6691125571092478</v>
      </c>
      <c r="I13" s="221">
        <v>1.3812783793223762</v>
      </c>
      <c r="J13" s="119">
        <f>Vzor!F40</f>
        <v>1.4302070817725332</v>
      </c>
      <c r="K13" s="218">
        <v>0.2780487804878049</v>
      </c>
      <c r="L13" s="218">
        <v>0.15736040609137056</v>
      </c>
      <c r="M13" s="165">
        <f>Vzor!G40</f>
        <v>0.13440860215053763</v>
      </c>
      <c r="N13" s="117">
        <f t="shared" si="3"/>
        <v>1.7106962580442178</v>
      </c>
      <c r="O13" s="118">
        <f t="shared" si="3"/>
        <v>1.4357634925537552</v>
      </c>
      <c r="P13" s="120">
        <f>(G13*G$3+J13*J$3+M13*M$3)/(G$3+J$3+M$3)</f>
        <v>1.4818979880901391</v>
      </c>
      <c r="Q13" s="66"/>
    </row>
    <row r="14" spans="1:17" x14ac:dyDescent="0.25">
      <c r="A14" s="80"/>
      <c r="B14" s="82"/>
      <c r="C14" s="83"/>
      <c r="D14" s="76" t="s">
        <v>1</v>
      </c>
      <c r="E14" s="219">
        <v>0.62821815538737069</v>
      </c>
      <c r="F14" s="219">
        <v>0.60311585461538053</v>
      </c>
      <c r="G14" s="121">
        <v>0.65683046671857959</v>
      </c>
      <c r="H14" s="221">
        <v>0.70538557386127276</v>
      </c>
      <c r="I14" s="221">
        <v>0.65413901501921234</v>
      </c>
      <c r="J14" s="119">
        <v>0.75729733550073941</v>
      </c>
      <c r="K14" s="218">
        <v>3.4146341463414637E-2</v>
      </c>
      <c r="L14" s="218">
        <v>0</v>
      </c>
      <c r="M14" s="165">
        <v>5.3763440860215058E-3</v>
      </c>
      <c r="N14" s="117">
        <f t="shared" si="3"/>
        <v>0.62848679572179678</v>
      </c>
      <c r="O14" s="118">
        <f t="shared" si="3"/>
        <v>0.60328011065304055</v>
      </c>
      <c r="P14" s="120">
        <f t="shared" si="3"/>
        <v>0.65717745559420626</v>
      </c>
      <c r="Q14" s="66"/>
    </row>
    <row r="15" spans="1:17" x14ac:dyDescent="0.25">
      <c r="A15" s="80"/>
      <c r="B15" s="83"/>
      <c r="C15" s="75" t="s">
        <v>69</v>
      </c>
      <c r="D15" s="76"/>
      <c r="E15" s="219">
        <v>0.10776578225366731</v>
      </c>
      <c r="F15" s="219">
        <v>0.13112031315468617</v>
      </c>
      <c r="G15" s="121">
        <f>Vzor!E41</f>
        <v>0.12463767184218986</v>
      </c>
      <c r="H15" s="221">
        <v>0.11712584798560184</v>
      </c>
      <c r="I15" s="221">
        <v>0.1450925602514844</v>
      </c>
      <c r="J15" s="118">
        <f>Vzor!F41</f>
        <v>0.1405046293024243</v>
      </c>
      <c r="K15" s="218">
        <v>9.7560975609756097E-3</v>
      </c>
      <c r="L15" s="218">
        <v>2.5380710659898477E-2</v>
      </c>
      <c r="M15" s="165">
        <f>Vzor!G41</f>
        <v>2.6881720430107527E-2</v>
      </c>
      <c r="N15" s="117">
        <f t="shared" si="3"/>
        <v>0.10779692784842702</v>
      </c>
      <c r="O15" s="118">
        <f t="shared" si="3"/>
        <v>0.13116843702579664</v>
      </c>
      <c r="P15" s="120">
        <f t="shared" si="3"/>
        <v>0.12469272717375157</v>
      </c>
      <c r="Q15" s="66"/>
    </row>
    <row r="16" spans="1:17" x14ac:dyDescent="0.25">
      <c r="A16" s="80"/>
      <c r="B16" s="78" t="s">
        <v>8</v>
      </c>
      <c r="C16" s="78"/>
      <c r="D16" s="79"/>
      <c r="E16" s="219">
        <v>5.5409923428374969E-4</v>
      </c>
      <c r="F16" s="219">
        <v>3.2080128600925676E-3</v>
      </c>
      <c r="G16" s="121">
        <v>1.1105905496941052E-3</v>
      </c>
      <c r="H16" s="221">
        <v>7.6145645853523461E-4</v>
      </c>
      <c r="I16" s="221">
        <v>2.1655606007684246E-3</v>
      </c>
      <c r="J16" s="119">
        <v>8.4811647466252033E-4</v>
      </c>
      <c r="K16" s="218">
        <v>0</v>
      </c>
      <c r="L16" s="218">
        <v>0</v>
      </c>
      <c r="M16" s="165">
        <v>0</v>
      </c>
      <c r="N16" s="117">
        <f>(E16*E$3+H16*H$3+K16*K$3)/(E$3+H$3+K$3)</f>
        <v>5.548789032930754E-4</v>
      </c>
      <c r="O16" s="118">
        <f t="shared" si="3"/>
        <v>3.2038352558851567E-3</v>
      </c>
      <c r="P16" s="120">
        <f t="shared" si="3"/>
        <v>1.1095444303431312E-3</v>
      </c>
      <c r="Q16" s="66"/>
    </row>
    <row r="17" spans="1:17" x14ac:dyDescent="0.25">
      <c r="A17" s="80"/>
      <c r="B17" s="78" t="s">
        <v>9</v>
      </c>
      <c r="C17" s="78"/>
      <c r="D17" s="79"/>
      <c r="E17" s="219">
        <v>0</v>
      </c>
      <c r="F17" s="219">
        <v>0</v>
      </c>
      <c r="G17" s="121">
        <v>0</v>
      </c>
      <c r="H17" s="221">
        <v>0</v>
      </c>
      <c r="I17" s="221">
        <v>0</v>
      </c>
      <c r="J17" s="119">
        <v>0</v>
      </c>
      <c r="K17" s="218">
        <v>0</v>
      </c>
      <c r="L17" s="218">
        <v>0</v>
      </c>
      <c r="M17" s="165">
        <v>0</v>
      </c>
      <c r="N17" s="117">
        <f t="shared" si="3"/>
        <v>0</v>
      </c>
      <c r="O17" s="118">
        <f t="shared" si="3"/>
        <v>0</v>
      </c>
      <c r="P17" s="120">
        <f t="shared" si="3"/>
        <v>0</v>
      </c>
      <c r="Q17" s="66"/>
    </row>
    <row r="18" spans="1:17" ht="13.8" thickBot="1" x14ac:dyDescent="0.3">
      <c r="A18" s="84"/>
      <c r="B18" s="85" t="s">
        <v>2</v>
      </c>
      <c r="C18" s="85"/>
      <c r="D18" s="86"/>
      <c r="E18" s="220">
        <v>2.5127042188409495E-2</v>
      </c>
      <c r="F18" s="220">
        <v>5.7557919758156058E-2</v>
      </c>
      <c r="G18" s="122">
        <v>2.0651198224340899E-2</v>
      </c>
      <c r="H18" s="222">
        <v>2.658175273432092E-2</v>
      </c>
      <c r="I18" s="222">
        <v>7.3209919664687401E-2</v>
      </c>
      <c r="J18" s="124">
        <v>2.3040497561665138E-2</v>
      </c>
      <c r="K18" s="223">
        <v>2.9268292682926831E-2</v>
      </c>
      <c r="L18" s="223">
        <v>2.030456852791878E-2</v>
      </c>
      <c r="M18" s="166">
        <v>1.0752688172043012E-2</v>
      </c>
      <c r="N18" s="125">
        <f t="shared" si="3"/>
        <v>2.5132957209665227E-2</v>
      </c>
      <c r="O18" s="123">
        <f t="shared" si="3"/>
        <v>5.7616125263539555E-2</v>
      </c>
      <c r="P18" s="126">
        <f t="shared" si="3"/>
        <v>2.0659727966817202E-2</v>
      </c>
      <c r="Q18" s="66"/>
    </row>
    <row r="19" spans="1:17" ht="13.8" thickBot="1" x14ac:dyDescent="0.3">
      <c r="A19" s="85"/>
      <c r="B19" s="87" t="s">
        <v>53</v>
      </c>
      <c r="C19" s="88"/>
      <c r="D19" s="88"/>
      <c r="E19" s="127">
        <f>E16+E17+E18+E14</f>
        <v>0.65389929681006398</v>
      </c>
      <c r="F19" s="127">
        <f>F16+F17+F18+F14</f>
        <v>0.66388178723362912</v>
      </c>
      <c r="G19" s="128">
        <f>G16+G17+G18+G14</f>
        <v>0.67859225549261459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17" ht="13.8" thickBot="1" x14ac:dyDescent="0.3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17" x14ac:dyDescent="0.25">
      <c r="A21" s="292" t="s">
        <v>3</v>
      </c>
      <c r="B21" s="293"/>
      <c r="C21" s="293"/>
      <c r="D21" s="294"/>
      <c r="E21" s="312" t="s">
        <v>20</v>
      </c>
      <c r="F21" s="313"/>
      <c r="G21" s="313"/>
      <c r="H21" s="313"/>
      <c r="I21" s="313"/>
      <c r="J21" s="313"/>
      <c r="K21" s="313"/>
      <c r="L21" s="313"/>
      <c r="M21" s="313"/>
      <c r="N21" s="322" t="s">
        <v>22</v>
      </c>
      <c r="O21" s="323"/>
      <c r="P21" s="324"/>
      <c r="Q21" s="66"/>
    </row>
    <row r="22" spans="1:17" x14ac:dyDescent="0.25">
      <c r="A22" s="295"/>
      <c r="B22" s="296"/>
      <c r="C22" s="296"/>
      <c r="D22" s="297"/>
      <c r="E22" s="310" t="s">
        <v>10</v>
      </c>
      <c r="F22" s="305"/>
      <c r="G22" s="306"/>
      <c r="H22" s="304" t="s">
        <v>11</v>
      </c>
      <c r="I22" s="305"/>
      <c r="J22" s="306"/>
      <c r="K22" s="304" t="s">
        <v>12</v>
      </c>
      <c r="L22" s="305"/>
      <c r="M22" s="305"/>
      <c r="N22" s="326" t="s">
        <v>23</v>
      </c>
      <c r="O22" s="327"/>
      <c r="P22" s="328"/>
      <c r="Q22" s="66"/>
    </row>
    <row r="23" spans="1:17" ht="14.4" x14ac:dyDescent="0.3">
      <c r="A23" s="295"/>
      <c r="B23" s="296"/>
      <c r="C23" s="296"/>
      <c r="D23" s="297"/>
      <c r="E23" s="311" t="s">
        <v>61</v>
      </c>
      <c r="F23" s="305"/>
      <c r="G23" s="306"/>
      <c r="H23" s="314" t="s">
        <v>62</v>
      </c>
      <c r="I23" s="305"/>
      <c r="J23" s="306"/>
      <c r="K23" s="314" t="s">
        <v>63</v>
      </c>
      <c r="L23" s="305"/>
      <c r="M23" s="305"/>
      <c r="N23" s="311" t="s">
        <v>64</v>
      </c>
      <c r="O23" s="305"/>
      <c r="P23" s="325"/>
      <c r="Q23" s="66"/>
    </row>
    <row r="24" spans="1:17" ht="13.8" thickBot="1" x14ac:dyDescent="0.3">
      <c r="A24" s="298"/>
      <c r="B24" s="299"/>
      <c r="C24" s="299"/>
      <c r="D24" s="300"/>
      <c r="E24" s="42">
        <v>2020</v>
      </c>
      <c r="F24" s="43">
        <v>2021</v>
      </c>
      <c r="G24" s="43">
        <v>2022</v>
      </c>
      <c r="H24" s="43">
        <v>2020</v>
      </c>
      <c r="I24" s="43">
        <v>2021</v>
      </c>
      <c r="J24" s="43">
        <v>2022</v>
      </c>
      <c r="K24" s="43">
        <v>2020</v>
      </c>
      <c r="L24" s="43">
        <v>2021</v>
      </c>
      <c r="M24" s="43">
        <v>2022</v>
      </c>
      <c r="N24" s="42">
        <v>2020</v>
      </c>
      <c r="O24" s="43">
        <v>2021</v>
      </c>
      <c r="P24" s="67">
        <v>2022</v>
      </c>
      <c r="Q24" s="66"/>
    </row>
    <row r="25" spans="1:17" ht="13.5" customHeight="1" thickBot="1" x14ac:dyDescent="0.3">
      <c r="A25" s="90" t="s">
        <v>4</v>
      </c>
      <c r="B25" s="91"/>
      <c r="C25" s="91"/>
      <c r="D25" s="92"/>
      <c r="E25" s="216">
        <v>130.78486212208597</v>
      </c>
      <c r="F25" s="216">
        <v>134.18600985446389</v>
      </c>
      <c r="G25" s="110">
        <f>Vzor!H43</f>
        <v>130.03444587933527</v>
      </c>
      <c r="H25" s="216">
        <v>130.22339632644338</v>
      </c>
      <c r="I25" s="216">
        <v>141.09002910648999</v>
      </c>
      <c r="J25" s="110">
        <f>Vzor!I43</f>
        <v>145.99516691453815</v>
      </c>
      <c r="K25" s="216">
        <v>10.078780489756099</v>
      </c>
      <c r="L25" s="216">
        <v>42.880033845685283</v>
      </c>
      <c r="M25" s="163">
        <f>Vzor!J43</f>
        <v>4.8787634419354831</v>
      </c>
      <c r="N25" s="111">
        <f>(E25*E$3+H25*H$3+K25*K$3)/(E$3+H$3+K$3)</f>
        <v>130.77597332414183</v>
      </c>
      <c r="O25" s="110">
        <f t="shared" ref="O25:O34" si="5">(F25*F$3+I25*I$3+L25*L$3)/(F$3+I$3+L$3)</f>
        <v>134.2077224945109</v>
      </c>
      <c r="P25" s="112">
        <f>(G25*G$3+J25*J$3+M25*M$3)/(G$3+J$3+M$3)</f>
        <v>130.08849528554853</v>
      </c>
      <c r="Q25" s="66"/>
    </row>
    <row r="26" spans="1:17" ht="13.8" thickTop="1" x14ac:dyDescent="0.25">
      <c r="A26" s="93" t="s">
        <v>5</v>
      </c>
      <c r="B26" s="94"/>
      <c r="C26" s="94"/>
      <c r="D26" s="95"/>
      <c r="E26" s="217">
        <f t="shared" ref="E26:M26" si="6">E27+E32+E33+E34</f>
        <v>180.81794109483016</v>
      </c>
      <c r="F26" s="217">
        <f>F27+F32+F33+F34</f>
        <v>193.38234706756299</v>
      </c>
      <c r="G26" s="113">
        <f t="shared" si="6"/>
        <v>177.35378541012869</v>
      </c>
      <c r="H26" s="217">
        <f t="shared" si="6"/>
        <v>183.76373851981148</v>
      </c>
      <c r="I26" s="217">
        <f t="shared" si="6"/>
        <v>189.86623821042249</v>
      </c>
      <c r="J26" s="113">
        <f t="shared" si="6"/>
        <v>185.66031992788189</v>
      </c>
      <c r="K26" s="217">
        <f t="shared" si="6"/>
        <v>13.540569098536588</v>
      </c>
      <c r="L26" s="217">
        <f t="shared" si="6"/>
        <v>10.744754646700509</v>
      </c>
      <c r="M26" s="164">
        <f t="shared" si="6"/>
        <v>7.6791218709677427</v>
      </c>
      <c r="N26" s="114">
        <f t="shared" ref="N26:N31" si="7">(E26*E$3+H26*H$3+K26*K$3)/(E$3+H$3+K$3)</f>
        <v>180.82017660706427</v>
      </c>
      <c r="O26" s="115">
        <f>(F26*F$3+I26*I$3+L26*L$3)/(F$3+I$3+L$3)</f>
        <v>193.35916560355963</v>
      </c>
      <c r="P26" s="116">
        <f t="shared" ref="P26:P28" si="8">(G26*G$3+J26*J$3+M26*M$3)/(G$3+J$3+M$3)</f>
        <v>177.37672604695956</v>
      </c>
      <c r="Q26" s="66"/>
    </row>
    <row r="27" spans="1:17" x14ac:dyDescent="0.25">
      <c r="A27" s="96"/>
      <c r="B27" s="97" t="s">
        <v>6</v>
      </c>
      <c r="C27" s="97"/>
      <c r="D27" s="98"/>
      <c r="E27" s="218">
        <f t="shared" ref="E27:M27" si="9">E28+E31</f>
        <v>180.49063260379336</v>
      </c>
      <c r="F27" s="218">
        <f t="shared" si="9"/>
        <v>192.46008103707064</v>
      </c>
      <c r="G27" s="118">
        <f t="shared" si="9"/>
        <v>176.95839551721679</v>
      </c>
      <c r="H27" s="218">
        <f t="shared" si="9"/>
        <v>183.47243296810166</v>
      </c>
      <c r="I27" s="218">
        <f t="shared" si="9"/>
        <v>188.87926883097438</v>
      </c>
      <c r="J27" s="118">
        <f t="shared" si="9"/>
        <v>185.28727825239952</v>
      </c>
      <c r="K27" s="218">
        <f t="shared" si="9"/>
        <v>13.171056906341466</v>
      </c>
      <c r="L27" s="218">
        <f t="shared" si="9"/>
        <v>10.606683581725889</v>
      </c>
      <c r="M27" s="119">
        <f t="shared" si="9"/>
        <v>7.5043906870967749</v>
      </c>
      <c r="N27" s="117">
        <f t="shared" si="7"/>
        <v>180.49300648315841</v>
      </c>
      <c r="O27" s="118">
        <f t="shared" si="5"/>
        <v>192.436692302187</v>
      </c>
      <c r="P27" s="120">
        <f>(G27*G$3+J27*J$3+M27*M$3)/(G$3+J$3+M$3)</f>
        <v>176.98143148399387</v>
      </c>
      <c r="Q27" s="66"/>
    </row>
    <row r="28" spans="1:17" x14ac:dyDescent="0.25">
      <c r="A28" s="99"/>
      <c r="B28" s="100"/>
      <c r="C28" s="97" t="s">
        <v>7</v>
      </c>
      <c r="D28" s="98"/>
      <c r="E28" s="218">
        <f t="shared" ref="E28:M28" si="10">E29+E30</f>
        <v>173.48668927782347</v>
      </c>
      <c r="F28" s="218">
        <f t="shared" si="10"/>
        <v>184.72646642516196</v>
      </c>
      <c r="G28" s="118">
        <f t="shared" si="10"/>
        <v>168.69876883654194</v>
      </c>
      <c r="H28" s="218">
        <f t="shared" si="10"/>
        <v>176.01310051168466</v>
      </c>
      <c r="I28" s="218">
        <f t="shared" si="10"/>
        <v>179.74773198166946</v>
      </c>
      <c r="J28" s="118">
        <f t="shared" si="10"/>
        <v>175.44296298840911</v>
      </c>
      <c r="K28" s="218">
        <f t="shared" si="10"/>
        <v>12.919674792195124</v>
      </c>
      <c r="L28" s="218">
        <f t="shared" si="10"/>
        <v>10.504145512690355</v>
      </c>
      <c r="M28" s="119">
        <f t="shared" si="10"/>
        <v>5.4093190000000009</v>
      </c>
      <c r="N28" s="117">
        <f t="shared" si="7"/>
        <v>173.48765789421756</v>
      </c>
      <c r="O28" s="118">
        <f t="shared" si="5"/>
        <v>184.69810691537145</v>
      </c>
      <c r="P28" s="120">
        <f t="shared" si="8"/>
        <v>168.71612762056483</v>
      </c>
      <c r="Q28" s="66"/>
    </row>
    <row r="29" spans="1:17" x14ac:dyDescent="0.25">
      <c r="A29" s="99"/>
      <c r="B29" s="101"/>
      <c r="C29" s="100"/>
      <c r="D29" s="98" t="s">
        <v>0</v>
      </c>
      <c r="E29" s="219">
        <v>89.204969210820849</v>
      </c>
      <c r="F29" s="219">
        <v>80.258340118931713</v>
      </c>
      <c r="G29" s="121">
        <f>Vzor!H40</f>
        <v>77.785988192108135</v>
      </c>
      <c r="H29" s="221">
        <v>84.572662559241138</v>
      </c>
      <c r="I29" s="221">
        <v>75.954353241369034</v>
      </c>
      <c r="J29" s="119">
        <f>Vzor!I40</f>
        <v>72.401421772549426</v>
      </c>
      <c r="K29" s="218">
        <v>12.083983734634149</v>
      </c>
      <c r="L29" s="218">
        <v>10.504145512690355</v>
      </c>
      <c r="M29" s="165">
        <f>Vzor!J40</f>
        <v>5.3705197161290332</v>
      </c>
      <c r="N29" s="117">
        <f t="shared" si="7"/>
        <v>89.182587894599578</v>
      </c>
      <c r="O29" s="118">
        <f t="shared" si="5"/>
        <v>80.238102121297942</v>
      </c>
      <c r="P29" s="120">
        <f>(G29*G$3+J29*J$3+M29*M$3)/(G$3+J$3+M$3)</f>
        <v>77.762064005265202</v>
      </c>
      <c r="Q29" s="66"/>
    </row>
    <row r="30" spans="1:17" x14ac:dyDescent="0.25">
      <c r="A30" s="99"/>
      <c r="B30" s="101"/>
      <c r="C30" s="102"/>
      <c r="D30" s="95" t="s">
        <v>1</v>
      </c>
      <c r="E30" s="219">
        <v>84.281720067002624</v>
      </c>
      <c r="F30" s="219">
        <v>104.46812630623023</v>
      </c>
      <c r="G30" s="121">
        <v>90.912780644433823</v>
      </c>
      <c r="H30" s="221">
        <v>91.440437952443517</v>
      </c>
      <c r="I30" s="221">
        <v>103.79337874030043</v>
      </c>
      <c r="J30" s="119">
        <v>103.04154121585968</v>
      </c>
      <c r="K30" s="218">
        <v>0.8356910575609755</v>
      </c>
      <c r="L30" s="218">
        <v>0</v>
      </c>
      <c r="M30" s="165">
        <v>3.8799283870967739E-2</v>
      </c>
      <c r="N30" s="117">
        <f t="shared" si="7"/>
        <v>84.305069999618013</v>
      </c>
      <c r="O30" s="118">
        <f t="shared" si="5"/>
        <v>104.46000479407354</v>
      </c>
      <c r="P30" s="120">
        <f t="shared" ref="P30:P34" si="11">(G30*G$3+J30*J$3+M30*M$3)/(G$3+J$3+M$3)</f>
        <v>90.954063615299617</v>
      </c>
      <c r="Q30" s="66"/>
    </row>
    <row r="31" spans="1:17" x14ac:dyDescent="0.25">
      <c r="A31" s="99"/>
      <c r="B31" s="102"/>
      <c r="C31" s="94" t="s">
        <v>69</v>
      </c>
      <c r="D31" s="95"/>
      <c r="E31" s="219">
        <v>7.0039433259698871</v>
      </c>
      <c r="F31" s="219">
        <v>7.7336146119086902</v>
      </c>
      <c r="G31" s="121">
        <f>Vzor!H41</f>
        <v>8.2596266806748382</v>
      </c>
      <c r="H31" s="221">
        <v>7.4593324564169992</v>
      </c>
      <c r="I31" s="221">
        <v>9.131536849304922</v>
      </c>
      <c r="J31" s="119">
        <f>Vzor!I41</f>
        <v>9.8443152639903957</v>
      </c>
      <c r="K31" s="218">
        <v>0.25138211414634143</v>
      </c>
      <c r="L31" s="218">
        <v>0.102538069035533</v>
      </c>
      <c r="M31" s="165">
        <f>Vzor!J41</f>
        <v>2.095071687096774</v>
      </c>
      <c r="N31" s="117">
        <f t="shared" si="7"/>
        <v>7.0053485889408273</v>
      </c>
      <c r="O31" s="118">
        <f t="shared" si="5"/>
        <v>7.7385853868155303</v>
      </c>
      <c r="P31" s="120">
        <f t="shared" si="11"/>
        <v>8.265303863429061</v>
      </c>
      <c r="Q31" s="66"/>
    </row>
    <row r="32" spans="1:17" x14ac:dyDescent="0.25">
      <c r="A32" s="99"/>
      <c r="B32" s="97" t="s">
        <v>8</v>
      </c>
      <c r="C32" s="97"/>
      <c r="D32" s="98"/>
      <c r="E32" s="219">
        <v>8.1210033216347774E-2</v>
      </c>
      <c r="F32" s="219">
        <v>0.19712991418503584</v>
      </c>
      <c r="G32" s="121">
        <v>0.12344315304162788</v>
      </c>
      <c r="H32" s="221">
        <v>2.661290322580645E-2</v>
      </c>
      <c r="I32" s="221">
        <v>0.13657235998602901</v>
      </c>
      <c r="J32" s="119">
        <v>3.9918015393314014E-2</v>
      </c>
      <c r="K32" s="218">
        <v>0</v>
      </c>
      <c r="L32" s="218">
        <v>0</v>
      </c>
      <c r="M32" s="165">
        <v>0</v>
      </c>
      <c r="N32" s="117">
        <f>(E32*E$3+H32*H$3+K32*K$3)/(E$3+H$3+K$3)</f>
        <v>8.0992151074506358E-2</v>
      </c>
      <c r="O32" s="118">
        <f t="shared" si="5"/>
        <v>0.19688666120547355</v>
      </c>
      <c r="P32" s="120">
        <f t="shared" si="11"/>
        <v>0.12312166865395557</v>
      </c>
      <c r="Q32" s="66"/>
    </row>
    <row r="33" spans="1:17" x14ac:dyDescent="0.25">
      <c r="A33" s="99"/>
      <c r="B33" s="97" t="s">
        <v>9</v>
      </c>
      <c r="C33" s="97"/>
      <c r="D33" s="98"/>
      <c r="E33" s="219">
        <v>0</v>
      </c>
      <c r="F33" s="219">
        <v>0</v>
      </c>
      <c r="G33" s="121">
        <v>0</v>
      </c>
      <c r="H33" s="221">
        <v>0</v>
      </c>
      <c r="I33" s="221">
        <v>0</v>
      </c>
      <c r="J33" s="119">
        <v>0</v>
      </c>
      <c r="K33" s="218">
        <v>0</v>
      </c>
      <c r="L33" s="218">
        <v>0</v>
      </c>
      <c r="M33" s="165">
        <v>0</v>
      </c>
      <c r="N33" s="117">
        <f t="shared" ref="N33:N34" si="12">(E33*E$3+H33*H$3+K33*K$3)/(E$3+H$3+K$3)</f>
        <v>0</v>
      </c>
      <c r="O33" s="118">
        <f t="shared" si="5"/>
        <v>0</v>
      </c>
      <c r="P33" s="120">
        <f t="shared" si="11"/>
        <v>0</v>
      </c>
      <c r="Q33" s="66"/>
    </row>
    <row r="34" spans="1:17" ht="13.8" thickBot="1" x14ac:dyDescent="0.3">
      <c r="A34" s="103"/>
      <c r="B34" s="104" t="s">
        <v>2</v>
      </c>
      <c r="C34" s="104"/>
      <c r="D34" s="105"/>
      <c r="E34" s="220">
        <v>0.24609845782047235</v>
      </c>
      <c r="F34" s="220">
        <v>0.72513611630731778</v>
      </c>
      <c r="G34" s="122">
        <v>0.27194673987028106</v>
      </c>
      <c r="H34" s="222">
        <v>0.26469264848400942</v>
      </c>
      <c r="I34" s="222">
        <v>0.85039701946210267</v>
      </c>
      <c r="J34" s="124">
        <v>0.33312366008905225</v>
      </c>
      <c r="K34" s="223">
        <v>0.36951219219512188</v>
      </c>
      <c r="L34" s="223">
        <v>0.1380710649746193</v>
      </c>
      <c r="M34" s="166">
        <v>0.17473118387096775</v>
      </c>
      <c r="N34" s="125">
        <f t="shared" si="12"/>
        <v>0.24617797283138659</v>
      </c>
      <c r="O34" s="123">
        <f t="shared" si="5"/>
        <v>0.72558664016716123</v>
      </c>
      <c r="P34" s="126">
        <f t="shared" si="11"/>
        <v>0.27217289431170349</v>
      </c>
      <c r="Q34" s="66"/>
    </row>
    <row r="35" spans="1:17" ht="13.8" thickBot="1" x14ac:dyDescent="0.3">
      <c r="A35" s="104"/>
      <c r="B35" s="87" t="s">
        <v>53</v>
      </c>
      <c r="C35" s="88"/>
      <c r="D35" s="88"/>
      <c r="E35" s="127">
        <f>E32+E33+E34+E30</f>
        <v>84.609028558039441</v>
      </c>
      <c r="F35" s="127">
        <f>F32+F33+F34+F30</f>
        <v>105.39039233672258</v>
      </c>
      <c r="G35" s="128">
        <f>G32+G33+G34+G30</f>
        <v>91.308170537345731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17" ht="13.8" thickBot="1" x14ac:dyDescent="0.3">
      <c r="A36" s="89"/>
      <c r="B36" s="89"/>
      <c r="C36" s="89"/>
      <c r="D36" s="89"/>
      <c r="Q36" s="66"/>
    </row>
    <row r="37" spans="1:17" ht="12.75" customHeight="1" x14ac:dyDescent="0.25">
      <c r="A37" s="292" t="s">
        <v>3</v>
      </c>
      <c r="B37" s="293"/>
      <c r="C37" s="293"/>
      <c r="D37" s="294"/>
      <c r="E37" s="260" t="s">
        <v>26</v>
      </c>
      <c r="F37" s="258"/>
      <c r="G37" s="258"/>
      <c r="H37" s="258"/>
      <c r="I37" s="258"/>
      <c r="J37" s="258"/>
      <c r="K37" s="258"/>
      <c r="L37" s="258"/>
      <c r="M37" s="258"/>
      <c r="N37" s="242" t="s">
        <v>27</v>
      </c>
      <c r="O37" s="243"/>
      <c r="P37" s="244"/>
      <c r="Q37" s="66"/>
    </row>
    <row r="38" spans="1:17" x14ac:dyDescent="0.25">
      <c r="A38" s="295"/>
      <c r="B38" s="296"/>
      <c r="C38" s="296"/>
      <c r="D38" s="297"/>
      <c r="E38" s="309" t="s">
        <v>10</v>
      </c>
      <c r="F38" s="302"/>
      <c r="G38" s="303"/>
      <c r="H38" s="301" t="s">
        <v>11</v>
      </c>
      <c r="I38" s="302"/>
      <c r="J38" s="303"/>
      <c r="K38" s="301" t="s">
        <v>12</v>
      </c>
      <c r="L38" s="302"/>
      <c r="M38" s="302"/>
      <c r="N38" s="318" t="s">
        <v>28</v>
      </c>
      <c r="O38" s="319"/>
      <c r="P38" s="320"/>
      <c r="Q38" s="66"/>
    </row>
    <row r="39" spans="1:17" ht="14.4" x14ac:dyDescent="0.3">
      <c r="A39" s="295"/>
      <c r="B39" s="296"/>
      <c r="C39" s="296"/>
      <c r="D39" s="297"/>
      <c r="E39" s="308" t="s">
        <v>65</v>
      </c>
      <c r="F39" s="302"/>
      <c r="G39" s="303"/>
      <c r="H39" s="307" t="s">
        <v>66</v>
      </c>
      <c r="I39" s="302"/>
      <c r="J39" s="303"/>
      <c r="K39" s="307" t="s">
        <v>67</v>
      </c>
      <c r="L39" s="302"/>
      <c r="M39" s="302"/>
      <c r="N39" s="308" t="s">
        <v>68</v>
      </c>
      <c r="O39" s="302"/>
      <c r="P39" s="321"/>
      <c r="Q39" s="66"/>
    </row>
    <row r="40" spans="1:17" ht="13.8" thickBot="1" x14ac:dyDescent="0.3">
      <c r="A40" s="298"/>
      <c r="B40" s="299"/>
      <c r="C40" s="299"/>
      <c r="D40" s="300"/>
      <c r="E40" s="42">
        <v>2020</v>
      </c>
      <c r="F40" s="43">
        <v>2021</v>
      </c>
      <c r="G40" s="43">
        <v>2022</v>
      </c>
      <c r="H40" s="43">
        <v>2020</v>
      </c>
      <c r="I40" s="43">
        <v>2021</v>
      </c>
      <c r="J40" s="43">
        <v>2022</v>
      </c>
      <c r="K40" s="43">
        <v>2020</v>
      </c>
      <c r="L40" s="43">
        <v>2021</v>
      </c>
      <c r="M40" s="43">
        <v>2022</v>
      </c>
      <c r="N40" s="42">
        <v>2020</v>
      </c>
      <c r="O40" s="43">
        <v>2021</v>
      </c>
      <c r="P40" s="67">
        <v>2022</v>
      </c>
      <c r="Q40" s="66"/>
    </row>
    <row r="41" spans="1:17" ht="13.5" customHeight="1" thickBot="1" x14ac:dyDescent="0.3">
      <c r="A41" s="14" t="s">
        <v>4</v>
      </c>
      <c r="B41" s="15"/>
      <c r="C41" s="15"/>
      <c r="D41" s="16"/>
      <c r="E41" s="145">
        <f t="shared" ref="E41:E50" si="13">E25/E9</f>
        <v>326.80734649463568</v>
      </c>
      <c r="F41" s="146">
        <f>F25/F9</f>
        <v>323.37797251995511</v>
      </c>
      <c r="G41" s="146">
        <f t="shared" ref="G41:G50" si="14">IF(G9,G25/G9,0)</f>
        <v>323.75394596785344</v>
      </c>
      <c r="H41" s="146">
        <f t="shared" ref="H41:H50" si="15">H25/H9</f>
        <v>344.60655492432647</v>
      </c>
      <c r="I41" s="146">
        <f>I25/I9</f>
        <v>340.76324728518904</v>
      </c>
      <c r="J41" s="146">
        <f>IF(J9,J25/J9,0)</f>
        <v>342.966232222109</v>
      </c>
      <c r="K41" s="146">
        <f>IF(K9,K25/K9,0)</f>
        <v>413.23000008000002</v>
      </c>
      <c r="L41" s="146">
        <f>IF(L9,L25/L9,0)</f>
        <v>563.15777783999999</v>
      </c>
      <c r="M41" s="147">
        <f>IF(M9,M25/M9,0)</f>
        <v>302.48333339999994</v>
      </c>
      <c r="N41" s="145">
        <f>N25/N9</f>
        <v>326.8733436140223</v>
      </c>
      <c r="O41" s="146">
        <f>O25/O9</f>
        <v>323.44699788593556</v>
      </c>
      <c r="P41" s="148">
        <f t="shared" ref="P41:P50" si="16">IF(P9,P25/P9,0)</f>
        <v>323.83076906043942</v>
      </c>
      <c r="Q41" s="66"/>
    </row>
    <row r="42" spans="1:17" ht="13.8" thickTop="1" x14ac:dyDescent="0.25">
      <c r="A42" s="13" t="s">
        <v>5</v>
      </c>
      <c r="B42" s="6"/>
      <c r="C42" s="6"/>
      <c r="D42" s="7"/>
      <c r="E42" s="149">
        <f t="shared" si="13"/>
        <v>73.128540201903192</v>
      </c>
      <c r="F42" s="150">
        <f t="shared" ref="F42:N42" si="17">F26/F10</f>
        <v>86.677970039973545</v>
      </c>
      <c r="G42" s="150">
        <f t="shared" si="14"/>
        <v>77.603258276046546</v>
      </c>
      <c r="H42" s="150">
        <f t="shared" si="15"/>
        <v>72.952017550830917</v>
      </c>
      <c r="I42" s="150">
        <f t="shared" si="17"/>
        <v>84.164840676995382</v>
      </c>
      <c r="J42" s="150">
        <f t="shared" ref="J42:J50" si="18">IF(J10,J26/J10,0)</f>
        <v>78.940645691006935</v>
      </c>
      <c r="K42" s="150">
        <f>K26/K10</f>
        <v>38.55300923888889</v>
      </c>
      <c r="L42" s="150">
        <f t="shared" si="17"/>
        <v>52.917916635000005</v>
      </c>
      <c r="M42" s="150">
        <f t="shared" ref="M42:M47" si="19">IF(M10,M26/M10,0)</f>
        <v>43.282323272727282</v>
      </c>
      <c r="N42" s="149">
        <f t="shared" si="17"/>
        <v>73.127565017307504</v>
      </c>
      <c r="O42" s="150">
        <f>O26/O10</f>
        <v>86.668037723521579</v>
      </c>
      <c r="P42" s="151">
        <f t="shared" si="16"/>
        <v>77.608322090897133</v>
      </c>
      <c r="Q42" s="66"/>
    </row>
    <row r="43" spans="1:17" x14ac:dyDescent="0.25">
      <c r="A43" s="8"/>
      <c r="B43" s="4" t="s">
        <v>6</v>
      </c>
      <c r="C43" s="4"/>
      <c r="D43" s="5"/>
      <c r="E43" s="152">
        <f t="shared" si="13"/>
        <v>73.762281356633068</v>
      </c>
      <c r="F43" s="153">
        <f t="shared" ref="F43:N43" si="20">F27/F11</f>
        <v>88.679926441637306</v>
      </c>
      <c r="G43" s="129">
        <f t="shared" si="14"/>
        <v>78.174639770320752</v>
      </c>
      <c r="H43" s="154">
        <f t="shared" si="15"/>
        <v>73.635682798721618</v>
      </c>
      <c r="I43" s="154">
        <f t="shared" si="20"/>
        <v>86.621603553386691</v>
      </c>
      <c r="J43" s="129">
        <f t="shared" si="18"/>
        <v>79.590445975689548</v>
      </c>
      <c r="K43" s="129">
        <f>K27/K11</f>
        <v>40.910100996969696</v>
      </c>
      <c r="L43" s="129">
        <f t="shared" si="20"/>
        <v>58.04212960000001</v>
      </c>
      <c r="M43" s="129">
        <f t="shared" si="19"/>
        <v>45.026344122580653</v>
      </c>
      <c r="N43" s="152">
        <f t="shared" si="20"/>
        <v>73.761537830021283</v>
      </c>
      <c r="O43" s="129">
        <f t="shared" ref="O43:O48" si="21">O27/O11</f>
        <v>88.671838850162572</v>
      </c>
      <c r="P43" s="155">
        <f t="shared" si="16"/>
        <v>78.180015852465942</v>
      </c>
      <c r="Q43" s="66"/>
    </row>
    <row r="44" spans="1:17" x14ac:dyDescent="0.25">
      <c r="A44" s="9"/>
      <c r="B44" s="11"/>
      <c r="C44" s="4" t="s">
        <v>7</v>
      </c>
      <c r="D44" s="5"/>
      <c r="E44" s="152">
        <f t="shared" si="13"/>
        <v>74.166318573235785</v>
      </c>
      <c r="F44" s="153">
        <f t="shared" ref="F44:N44" si="22">F28/F12</f>
        <v>90.589599933274684</v>
      </c>
      <c r="G44" s="129">
        <f t="shared" si="14"/>
        <v>78.868367825593893</v>
      </c>
      <c r="H44" s="154">
        <f t="shared" si="15"/>
        <v>74.12644306430488</v>
      </c>
      <c r="I44" s="154">
        <f t="shared" si="22"/>
        <v>88.310010753255739</v>
      </c>
      <c r="J44" s="129">
        <f t="shared" si="18"/>
        <v>80.202335411554969</v>
      </c>
      <c r="K44" s="129">
        <f>K28/K12</f>
        <v>41.383333318749997</v>
      </c>
      <c r="L44" s="129">
        <f t="shared" si="22"/>
        <v>66.752150516129035</v>
      </c>
      <c r="M44" s="129">
        <f t="shared" si="19"/>
        <v>38.697435923076931</v>
      </c>
      <c r="N44" s="152">
        <f t="shared" si="22"/>
        <v>74.165917718541792</v>
      </c>
      <c r="O44" s="129">
        <f t="shared" si="21"/>
        <v>90.58075394998788</v>
      </c>
      <c r="P44" s="155">
        <f t="shared" si="16"/>
        <v>78.873388088625816</v>
      </c>
      <c r="Q44" s="66"/>
    </row>
    <row r="45" spans="1:17" x14ac:dyDescent="0.25">
      <c r="A45" s="9"/>
      <c r="B45" s="12"/>
      <c r="C45" s="11"/>
      <c r="D45" s="5" t="s">
        <v>0</v>
      </c>
      <c r="E45" s="152">
        <f t="shared" si="13"/>
        <v>52.138012529116068</v>
      </c>
      <c r="F45" s="153">
        <f t="shared" ref="F45:N45" si="23">F29/F13</f>
        <v>55.888586326520112</v>
      </c>
      <c r="G45" s="129">
        <f t="shared" si="14"/>
        <v>52.48146871595614</v>
      </c>
      <c r="H45" s="154">
        <f t="shared" si="15"/>
        <v>50.669238691555563</v>
      </c>
      <c r="I45" s="154">
        <f t="shared" si="23"/>
        <v>54.988447208324885</v>
      </c>
      <c r="J45" s="129">
        <f t="shared" si="18"/>
        <v>50.623034031420417</v>
      </c>
      <c r="K45" s="129">
        <f>K29/K13</f>
        <v>43.459941501754393</v>
      </c>
      <c r="L45" s="129">
        <f>L29/L13</f>
        <v>66.752150516129035</v>
      </c>
      <c r="M45" s="129">
        <f t="shared" si="19"/>
        <v>39.956666688000013</v>
      </c>
      <c r="N45" s="152">
        <f t="shared" si="23"/>
        <v>52.132333531002793</v>
      </c>
      <c r="O45" s="129">
        <f t="shared" si="21"/>
        <v>55.885319927295626</v>
      </c>
      <c r="P45" s="155">
        <f t="shared" si="16"/>
        <v>52.474640380262926</v>
      </c>
      <c r="Q45" s="66"/>
    </row>
    <row r="46" spans="1:17" x14ac:dyDescent="0.25">
      <c r="A46" s="9"/>
      <c r="B46" s="12"/>
      <c r="C46" s="3"/>
      <c r="D46" s="7" t="s">
        <v>1</v>
      </c>
      <c r="E46" s="152">
        <f t="shared" si="13"/>
        <v>134.1599559710798</v>
      </c>
      <c r="F46" s="153">
        <f>F30/F14</f>
        <v>173.21402763131093</v>
      </c>
      <c r="G46" s="129">
        <f t="shared" si="14"/>
        <v>138.41133329064286</v>
      </c>
      <c r="H46" s="154">
        <f t="shared" si="15"/>
        <v>129.6318514878318</v>
      </c>
      <c r="I46" s="154">
        <f>I30/I14</f>
        <v>158.67174462488217</v>
      </c>
      <c r="J46" s="129">
        <f t="shared" si="18"/>
        <v>136.06484056586129</v>
      </c>
      <c r="K46" s="129">
        <f t="shared" ref="K46:M50" si="24">IF(K14,K30/K14,0)</f>
        <v>24.473809542857136</v>
      </c>
      <c r="L46" s="129">
        <f t="shared" si="24"/>
        <v>0</v>
      </c>
      <c r="M46" s="129">
        <f t="shared" si="19"/>
        <v>7.2166667999999987</v>
      </c>
      <c r="N46" s="152">
        <f>N30/N14</f>
        <v>134.13976327505236</v>
      </c>
      <c r="O46" s="129">
        <f>O30/O14</f>
        <v>173.15340411437955</v>
      </c>
      <c r="P46" s="155">
        <f t="shared" si="16"/>
        <v>138.40107088436386</v>
      </c>
      <c r="Q46" s="66"/>
    </row>
    <row r="47" spans="1:17" x14ac:dyDescent="0.25">
      <c r="A47" s="9"/>
      <c r="B47" s="3"/>
      <c r="C47" s="6" t="s">
        <v>69</v>
      </c>
      <c r="D47" s="7"/>
      <c r="E47" s="152">
        <f t="shared" si="13"/>
        <v>64.992274723005039</v>
      </c>
      <c r="F47" s="153">
        <f>F31/F15</f>
        <v>58.98105660245897</v>
      </c>
      <c r="G47" s="129">
        <f t="shared" si="14"/>
        <v>66.269102740724918</v>
      </c>
      <c r="H47" s="154">
        <f t="shared" si="15"/>
        <v>63.686475570567197</v>
      </c>
      <c r="I47" s="154">
        <f>I31/I15</f>
        <v>62.93594126037555</v>
      </c>
      <c r="J47" s="129">
        <f t="shared" si="18"/>
        <v>70.063992288833006</v>
      </c>
      <c r="K47" s="129">
        <f>IF(K15,K31/K15,0)</f>
        <v>25.766666699999995</v>
      </c>
      <c r="L47" s="129">
        <f t="shared" si="24"/>
        <v>4.0399999200000005</v>
      </c>
      <c r="M47" s="129">
        <f t="shared" si="19"/>
        <v>77.936666759999994</v>
      </c>
      <c r="N47" s="152">
        <f>N31/N15</f>
        <v>64.986532814655249</v>
      </c>
      <c r="O47" s="129">
        <f t="shared" si="21"/>
        <v>58.997313395551082</v>
      </c>
      <c r="P47" s="155">
        <f t="shared" si="16"/>
        <v>66.285372457303566</v>
      </c>
      <c r="Q47" s="66"/>
    </row>
    <row r="48" spans="1:17" x14ac:dyDescent="0.25">
      <c r="A48" s="9"/>
      <c r="B48" s="4" t="s">
        <v>8</v>
      </c>
      <c r="C48" s="4"/>
      <c r="D48" s="5"/>
      <c r="E48" s="152">
        <f>E32/E16</f>
        <v>146.56225490245089</v>
      </c>
      <c r="F48" s="129">
        <f>F32/F16</f>
        <v>61.449228161556569</v>
      </c>
      <c r="G48" s="129">
        <f t="shared" si="14"/>
        <v>111.15091252633869</v>
      </c>
      <c r="H48" s="129">
        <f t="shared" si="15"/>
        <v>34.950000000000003</v>
      </c>
      <c r="I48" s="129">
        <f>I32/I16</f>
        <v>63.065591393548566</v>
      </c>
      <c r="J48" s="129">
        <f t="shared" si="18"/>
        <v>47.066666650000002</v>
      </c>
      <c r="K48" s="129">
        <f t="shared" si="24"/>
        <v>0</v>
      </c>
      <c r="L48" s="129">
        <f t="shared" si="24"/>
        <v>0</v>
      </c>
      <c r="M48" s="156">
        <f t="shared" si="24"/>
        <v>0</v>
      </c>
      <c r="N48" s="152">
        <f>N32/N16</f>
        <v>145.96365187762058</v>
      </c>
      <c r="O48" s="129">
        <f t="shared" si="21"/>
        <v>61.45342861928075</v>
      </c>
      <c r="P48" s="155">
        <f t="shared" si="16"/>
        <v>110.96596520779225</v>
      </c>
      <c r="Q48" s="66"/>
    </row>
    <row r="49" spans="1:17" x14ac:dyDescent="0.25">
      <c r="A49" s="9"/>
      <c r="B49" s="4" t="s">
        <v>9</v>
      </c>
      <c r="C49" s="4"/>
      <c r="D49" s="5"/>
      <c r="E49" s="152">
        <f>IF(E17,E33/E17,0)</f>
        <v>0</v>
      </c>
      <c r="F49" s="129">
        <f>IF(F17,F33/F17,0)</f>
        <v>0</v>
      </c>
      <c r="G49" s="153">
        <f t="shared" si="14"/>
        <v>0</v>
      </c>
      <c r="H49" s="129">
        <f>IF(H17,H33/H17,0)</f>
        <v>0</v>
      </c>
      <c r="I49" s="129">
        <f>IF(I17,I33/I17,0)</f>
        <v>0</v>
      </c>
      <c r="J49" s="129">
        <f t="shared" si="18"/>
        <v>0</v>
      </c>
      <c r="K49" s="129">
        <f t="shared" si="24"/>
        <v>0</v>
      </c>
      <c r="L49" s="129">
        <f t="shared" si="24"/>
        <v>0</v>
      </c>
      <c r="M49" s="155">
        <f t="shared" si="24"/>
        <v>0</v>
      </c>
      <c r="N49" s="153">
        <f>IF(N17,N33/N17,0)</f>
        <v>0</v>
      </c>
      <c r="O49" s="129">
        <f>IF(O17,O33/O17,0)</f>
        <v>0</v>
      </c>
      <c r="P49" s="155">
        <f t="shared" si="16"/>
        <v>0</v>
      </c>
      <c r="Q49" s="66"/>
    </row>
    <row r="50" spans="1:17" ht="13.8" thickBot="1" x14ac:dyDescent="0.3">
      <c r="A50" s="10"/>
      <c r="B50" s="1" t="s">
        <v>2</v>
      </c>
      <c r="C50" s="1"/>
      <c r="D50" s="2"/>
      <c r="E50" s="157">
        <f t="shared" si="13"/>
        <v>9.7941674143402242</v>
      </c>
      <c r="F50" s="158">
        <f>F34/F18</f>
        <v>12.59837254984471</v>
      </c>
      <c r="G50" s="159">
        <f t="shared" si="14"/>
        <v>13.168569538485484</v>
      </c>
      <c r="H50" s="158">
        <f t="shared" si="15"/>
        <v>9.9576822916666661</v>
      </c>
      <c r="I50" s="158">
        <f>I34/I18</f>
        <v>11.615871501526716</v>
      </c>
      <c r="J50" s="159">
        <f t="shared" si="18"/>
        <v>14.458179958895705</v>
      </c>
      <c r="K50" s="159">
        <f>IF(K18,K34/K18,0)</f>
        <v>12.624999899999997</v>
      </c>
      <c r="L50" s="159">
        <f>IF(L18,L34/L18,0)</f>
        <v>6.799999950000001</v>
      </c>
      <c r="M50" s="160">
        <f t="shared" si="24"/>
        <v>16.250000100000001</v>
      </c>
      <c r="N50" s="157">
        <f>N34/N18</f>
        <v>9.7950261394912754</v>
      </c>
      <c r="O50" s="159">
        <f>O34/O18</f>
        <v>12.593464708851648</v>
      </c>
      <c r="P50" s="161">
        <f t="shared" si="16"/>
        <v>13.174079288403812</v>
      </c>
      <c r="Q50" s="66"/>
    </row>
  </sheetData>
  <mergeCells count="36">
    <mergeCell ref="N38:P38"/>
    <mergeCell ref="N39:P39"/>
    <mergeCell ref="N5:P5"/>
    <mergeCell ref="N21:P21"/>
    <mergeCell ref="N37:P37"/>
    <mergeCell ref="N6:P6"/>
    <mergeCell ref="N7:P7"/>
    <mergeCell ref="N22:P22"/>
    <mergeCell ref="N23:P23"/>
    <mergeCell ref="H1:J1"/>
    <mergeCell ref="K1:M1"/>
    <mergeCell ref="E5:M5"/>
    <mergeCell ref="E6:G6"/>
    <mergeCell ref="E1:G1"/>
    <mergeCell ref="H6:J6"/>
    <mergeCell ref="K6:M6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</mergeCells>
  <phoneticPr fontId="2" type="noConversion"/>
  <pageMargins left="0.7" right="0.7" top="0.75" bottom="0.75" header="0.3" footer="0.3"/>
  <pageSetup paperSize="9" scale="74" orientation="landscape" horizontalDpi="4294967295" verticalDpi="4294967295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Vzor</vt:lpstr>
      <vt:lpstr>Histor</vt:lpstr>
      <vt:lpstr>Vzor!_Hlk128117954</vt:lpstr>
      <vt:lpstr>Vzor!_Hlk128120575</vt:lpstr>
      <vt:lpstr>Vzor!_Hlk128120841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ČEZd</cp:lastModifiedBy>
  <cp:lastPrinted>2023-03-13T11:33:08Z</cp:lastPrinted>
  <dcterms:created xsi:type="dcterms:W3CDTF">2009-08-05T16:06:16Z</dcterms:created>
  <dcterms:modified xsi:type="dcterms:W3CDTF">2023-04-20T09:54:08Z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owner="Šefránek" position="TopRight" marginX="0" marginY="0" classifiedOn="2020-03-19T12:19:57.8762349+01:0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template="CEZ"&gt;&lt;history bulk="false" class="Interní" code="C1" user="CEZDATA\pospichalen" divisionPrefix="CEZd" mappingVers</vt:lpwstr>
  </property>
  <property fmtid="{D5CDD505-2E9C-101B-9397-08002B2CF9AE}" pid="4" name="DocumentTagging.ClassificationMark.P02">
    <vt:lpwstr>ion="1" date="2020-03-19T12:19:57.8772349+01:00"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2023-04-20T09:54:08Z</vt:lpwstr>
  </property>
  <property fmtid="{D5CDD505-2E9C-101B-9397-08002B2CF9AE}" pid="8" name="MSIP_Label_f1a8c68a-6b66-4f7f-8bfd-1895343bc663_Method">
    <vt:lpwstr>Privileged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fb8c7b6d-6cfc-4d7a-9cfd-e3fc69550af3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