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skovaver.CEZDATA\Desktop\540\"/>
    </mc:Choice>
  </mc:AlternateContent>
  <xr:revisionPtr revIDLastSave="0" documentId="8_{08D4B2ED-8B4A-4417-83F3-DB78D1B46C6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zor" sheetId="2" r:id="rId1"/>
    <sheet name="Hist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M2" i="3" l="1"/>
  <c r="J2" i="3"/>
  <c r="G2" i="3"/>
  <c r="M9" i="3" l="1"/>
  <c r="J9" i="3"/>
  <c r="G9" i="3"/>
  <c r="P9" i="3" l="1"/>
  <c r="J21" i="2"/>
  <c r="J20" i="2"/>
  <c r="J19" i="2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N30" i="3"/>
  <c r="O29" i="3"/>
  <c r="N29" i="3"/>
  <c r="O28" i="3"/>
  <c r="N28" i="3"/>
  <c r="O27" i="3"/>
  <c r="N27" i="3"/>
  <c r="O26" i="3"/>
  <c r="N26" i="3"/>
  <c r="N25" i="3"/>
  <c r="P25" i="3"/>
  <c r="O25" i="3"/>
  <c r="N9" i="3"/>
  <c r="E42" i="2" l="1"/>
  <c r="E39" i="2" s="1"/>
  <c r="J26" i="2"/>
  <c r="J23" i="2"/>
  <c r="J24" i="2"/>
  <c r="J25" i="2"/>
  <c r="J27" i="2"/>
  <c r="J28" i="2"/>
  <c r="J29" i="2"/>
  <c r="J30" i="2"/>
  <c r="J31" i="2"/>
  <c r="H49" i="3" l="1"/>
  <c r="F49" i="3"/>
  <c r="E44" i="2" l="1"/>
  <c r="K47" i="3"/>
  <c r="E48" i="3"/>
  <c r="L47" i="3"/>
  <c r="J42" i="2"/>
  <c r="J39" i="2" s="1"/>
  <c r="J44" i="2" s="1"/>
  <c r="I42" i="2"/>
  <c r="I39" i="2" s="1"/>
  <c r="I44" i="2" s="1"/>
  <c r="H42" i="2"/>
  <c r="H39" i="2" s="1"/>
  <c r="H44" i="2" s="1"/>
  <c r="G42" i="2"/>
  <c r="G39" i="2" s="1"/>
  <c r="F42" i="2"/>
  <c r="F39" i="2" s="1"/>
  <c r="F44" i="2" s="1"/>
  <c r="K46" i="3"/>
  <c r="M31" i="3"/>
  <c r="J31" i="3"/>
  <c r="G31" i="3"/>
  <c r="L46" i="3"/>
  <c r="J29" i="3"/>
  <c r="J28" i="3" s="1"/>
  <c r="M29" i="3"/>
  <c r="M28" i="3" s="1"/>
  <c r="M41" i="3"/>
  <c r="G13" i="3"/>
  <c r="G12" i="3" s="1"/>
  <c r="G15" i="3"/>
  <c r="J13" i="3"/>
  <c r="J12" i="3" s="1"/>
  <c r="J15" i="3"/>
  <c r="M13" i="3"/>
  <c r="M15" i="3"/>
  <c r="M47" i="3" s="1"/>
  <c r="M43" i="2"/>
  <c r="M41" i="2"/>
  <c r="M40" i="2"/>
  <c r="L43" i="2"/>
  <c r="L41" i="2"/>
  <c r="L40" i="2"/>
  <c r="K43" i="2"/>
  <c r="K41" i="2"/>
  <c r="P18" i="3"/>
  <c r="P17" i="3"/>
  <c r="P49" i="3"/>
  <c r="P16" i="3"/>
  <c r="P14" i="3"/>
  <c r="M46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10" i="3"/>
  <c r="N41" i="3"/>
  <c r="L49" i="3"/>
  <c r="L50" i="3"/>
  <c r="L48" i="3"/>
  <c r="M48" i="3"/>
  <c r="M49" i="3"/>
  <c r="G49" i="3"/>
  <c r="I50" i="3"/>
  <c r="F50" i="3"/>
  <c r="L41" i="3"/>
  <c r="G19" i="3"/>
  <c r="O16" i="3"/>
  <c r="O15" i="3"/>
  <c r="O47" i="3" s="1"/>
  <c r="O14" i="3"/>
  <c r="O46" i="3" s="1"/>
  <c r="O13" i="3"/>
  <c r="O45" i="3" s="1"/>
  <c r="O12" i="3"/>
  <c r="O11" i="3"/>
  <c r="O43" i="3" s="1"/>
  <c r="O10" i="3"/>
  <c r="O9" i="3"/>
  <c r="O41" i="3" s="1"/>
  <c r="F48" i="3"/>
  <c r="I48" i="3"/>
  <c r="F35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L45" i="3"/>
  <c r="F46" i="3"/>
  <c r="I46" i="3"/>
  <c r="F47" i="3"/>
  <c r="I47" i="3"/>
  <c r="I41" i="3"/>
  <c r="F41" i="3"/>
  <c r="E19" i="3"/>
  <c r="K40" i="2"/>
  <c r="G29" i="3"/>
  <c r="P31" i="3" l="1"/>
  <c r="M27" i="3"/>
  <c r="M26" i="3" s="1"/>
  <c r="G47" i="3"/>
  <c r="M45" i="3"/>
  <c r="G28" i="3"/>
  <c r="P28" i="3" s="1"/>
  <c r="P29" i="3"/>
  <c r="P46" i="3"/>
  <c r="N44" i="3"/>
  <c r="N50" i="3"/>
  <c r="O44" i="3"/>
  <c r="N46" i="3"/>
  <c r="O42" i="3"/>
  <c r="O48" i="3"/>
  <c r="N42" i="3"/>
  <c r="O50" i="3"/>
  <c r="J47" i="3"/>
  <c r="M12" i="3"/>
  <c r="P12" i="3" s="1"/>
  <c r="J11" i="3"/>
  <c r="J10" i="3" s="1"/>
  <c r="J45" i="3"/>
  <c r="P50" i="3"/>
  <c r="K42" i="2"/>
  <c r="L42" i="2"/>
  <c r="P48" i="3"/>
  <c r="G44" i="2"/>
  <c r="M44" i="2" s="1"/>
  <c r="M39" i="2"/>
  <c r="M42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G44" i="3" l="1"/>
  <c r="G27" i="3"/>
  <c r="G43" i="3" s="1"/>
  <c r="P45" i="3"/>
  <c r="G26" i="3"/>
  <c r="M11" i="3"/>
  <c r="P11" i="3" s="1"/>
  <c r="M44" i="3"/>
  <c r="J43" i="3"/>
  <c r="P47" i="3"/>
  <c r="J42" i="3"/>
  <c r="G10" i="3"/>
  <c r="P44" i="3"/>
  <c r="P27" i="3" l="1"/>
  <c r="P26" i="3"/>
  <c r="H45" i="2" s="1"/>
  <c r="P43" i="3"/>
  <c r="M43" i="3"/>
  <c r="M10" i="3"/>
  <c r="M42" i="3" s="1"/>
  <c r="G42" i="3"/>
  <c r="P10" i="3" l="1"/>
  <c r="E45" i="2" s="1"/>
  <c r="K45" i="2" s="1"/>
  <c r="P42" i="3" l="1"/>
</calcChain>
</file>

<file path=xl/sharedStrings.xml><?xml version="1.0" encoding="utf-8"?>
<sst xmlns="http://schemas.openxmlformats.org/spreadsheetml/2006/main" count="170" uniqueCount="111">
  <si>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</si>
  <si>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</si>
  <si>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</si>
  <si>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</si>
  <si>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</si>
  <si>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</si>
  <si>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</si>
  <si>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</si>
  <si>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</si>
  <si>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</si>
  <si>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</si>
  <si>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</si>
  <si>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</si>
  <si>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</si>
  <si>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</si>
  <si>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</si>
  <si>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</si>
  <si>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</si>
  <si>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</si>
  <si>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</si>
  <si>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</si>
  <si>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</si>
  <si>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</si>
  <si>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</si>
  <si>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</si>
  <si>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</si>
  <si>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</si>
  <si>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</si>
  <si>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</si>
  <si>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</si>
  <si>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</si>
  <si>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</si>
  <si>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</si>
  <si>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</si>
  <si>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</si>
  <si>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</si>
  <si>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</si>
  <si>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</si>
  <si>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</si>
  <si>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</si>
  <si>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</si>
  <si>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</si>
  <si>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</si>
  <si>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</si>
  <si>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</si>
  <si>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</si>
  <si>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</si>
  <si>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</si>
  <si>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</si>
  <si>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</si>
  <si>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</si>
  <si>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</si>
  <si>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</si>
  <si>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</si>
  <si>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</si>
  <si>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</si>
  <si>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</si>
  <si>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</si>
  <si>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</si>
  <si>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</si>
  <si>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</si>
  <si>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</si>
  <si>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</si>
  <si>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</si>
  <si>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</si>
  <si>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</si>
  <si>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</si>
  <si>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</si>
  <si>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</si>
  <si>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</si>
  <si>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</si>
  <si>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</si>
  <si>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</si>
  <si>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</si>
  <si>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</si>
  <si>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</si>
  <si>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</si>
  <si>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</si>
  <si>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</si>
  <si>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</si>
  <si>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</si>
  <si>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</si>
  <si>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</si>
  <si>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</si>
  <si>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</si>
  <si>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Kumulace poruch vlivem nepřízně počasí zařazené do kategorie 16</t>
  </si>
  <si>
    <t>Nejvýznamnější stavby, které mají vliv na zvýšení spolehlivosti dodávky elektřiny</t>
  </si>
  <si>
    <t>2. Dosažené hodnoty ukazatelů nepřetržitosti distribuce elektřiny v roce 2018</t>
  </si>
  <si>
    <t>V regionu Sever, Morava, Střed, Východ, Západ ve dnech 18. až 19. ledna</t>
  </si>
  <si>
    <t>V regionu Sever, Morava, Východ ve dnech 17. až 19. března</t>
  </si>
  <si>
    <t>V regionu Sever, Střed, Východ ve dnech 21. až 22. září</t>
  </si>
  <si>
    <t>V regionu Sever, Morava, Střed, Východ, Západ ve dnech 23. až 24. září</t>
  </si>
  <si>
    <t>V regionu Sever, Morava, Střed, Východ ve dnech 29. až 31. října</t>
  </si>
  <si>
    <t>V regionu Sever ve dnech 11. až 12. prosince</t>
  </si>
  <si>
    <t>14 381 952</t>
  </si>
  <si>
    <t>14 991 662</t>
  </si>
  <si>
    <t>6 606 434</t>
  </si>
  <si>
    <t>Polička – nová transformovna 110/35 kV,</t>
  </si>
  <si>
    <t>Transformovna Lišany, Tuchlovice – přepojení 110 kV,</t>
  </si>
  <si>
    <t>Jirny – nová transformovna 110/22 kV,</t>
  </si>
  <si>
    <t>Mníšek město – nová transformovna 110/22 kV,</t>
  </si>
  <si>
    <t>Třebovice – nová transformovna 110/22 kV,</t>
  </si>
  <si>
    <t>Mošnov – doplnění rozvodny 110 kV a úprava rozvodny 22 kV,</t>
  </si>
  <si>
    <t>Transformovna Triangle – nová rozvodna 110 kV,</t>
  </si>
  <si>
    <t>Hněvotín průmyslová zóna – nové vedení 110 kV.</t>
  </si>
  <si>
    <t>1. Plnění standardů distribuce elektřiny v roce 2018</t>
  </si>
  <si>
    <t>ČEZ Distribuce, a. s.</t>
  </si>
  <si>
    <t>V regionu Sever, Morava, Střed, Východ, Západ dne 3. ledna</t>
  </si>
  <si>
    <t>V regionu Sever, Morava, Střed, Východ, Západ dne 21. června</t>
  </si>
  <si>
    <t>Jindřichov – Drmoul, vedení 2 x 110 kV</t>
  </si>
  <si>
    <t>Hlinsko – Polička, venkovní vedení 110 kV,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</si>
</sst>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7" fillId="0" borderId="18" xfId="0" applyNumberFormat="1" applyFont="1" applyFill="1" applyBorder="1" applyAlignment="1">
      <alignment horizontal="right"/>
    </xf>
    <xf numFmtId="3" fontId="7" fillId="0" borderId="27" xfId="0" applyNumberFormat="1" applyFont="1" applyFill="1" applyBorder="1" applyAlignment="1">
      <alignment horizontal="right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3" fontId="0" fillId="0" borderId="74" xfId="0" applyNumberFormat="1" applyFill="1" applyBorder="1" applyAlignment="1">
      <alignment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horizontal="right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41" xfId="0" applyNumberFormat="1" applyFont="1" applyFill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64" fontId="7" fillId="0" borderId="83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1.8099615801069402</c:v>
                </c:pt>
                <c:pt idx="1">
                  <c:v>1.719049874441597</c:v>
                </c:pt>
                <c:pt idx="2">
                  <c:v>1.7340644493965167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0.13218338426721404</c:v>
                </c:pt>
                <c:pt idx="1">
                  <c:v>0.13996803464031765</c:v>
                </c:pt>
                <c:pt idx="2">
                  <c:v>9.9285590754924199E-2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0.38708383674959623</c:v>
                </c:pt>
                <c:pt idx="1">
                  <c:v>1.0644791799751738</c:v>
                </c:pt>
                <c:pt idx="2">
                  <c:v>0.41263206188939794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0.54192144058573266</c:v>
                </c:pt>
                <c:pt idx="1">
                  <c:v>0.49058014051566384</c:v>
                </c:pt>
                <c:pt idx="2">
                  <c:v>0.48957962708178887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72224"/>
        <c:axId val="81574144"/>
      </c:barChart>
      <c:catAx>
        <c:axId val="815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5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7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572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82.603499556979131</c:v>
                </c:pt>
                <c:pt idx="1">
                  <c:v>95.778162967343079</c:v>
                </c:pt>
                <c:pt idx="2">
                  <c:v>84.962014070265226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6.644824257149514</c:v>
                </c:pt>
                <c:pt idx="1">
                  <c:v>8.9018897317946699</c:v>
                </c:pt>
                <c:pt idx="2">
                  <c:v>6.6818551608818089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38.312211861657339</c:v>
                </c:pt>
                <c:pt idx="1">
                  <c:v>235.18209786045372</c:v>
                </c:pt>
                <c:pt idx="2">
                  <c:v>53.751282826601525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182.16825160496373</c:v>
                </c:pt>
                <c:pt idx="1">
                  <c:v>161.65469427593385</c:v>
                </c:pt>
                <c:pt idx="2">
                  <c:v>161.69129839608166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79744"/>
        <c:axId val="82490112"/>
      </c:barChart>
      <c:catAx>
        <c:axId val="8247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4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479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9"/>
  <sheetViews>
    <sheetView tabSelected="1" workbookViewId="0"/>
  </sheetViews>
  <sheetFormatPr defaultRowHeight="12.75" x14ac:dyDescent="0.2"/>
  <cols>
    <col min="1" max="1" width="3.85546875" style="23" customWidth="1"/>
    <col min="2" max="2" width="4.7109375" style="23" customWidth="1"/>
    <col min="3" max="3" width="5.5703125" style="23" customWidth="1"/>
    <col min="4" max="4" width="36.85546875" style="23" customWidth="1"/>
    <col min="5" max="10" width="11.7109375" style="23" customWidth="1"/>
    <col min="11" max="11" width="12" style="23" customWidth="1"/>
    <col min="12" max="13" width="12.140625" style="23" customWidth="1"/>
    <col min="14" max="16384" width="9.140625" style="23"/>
  </cols>
  <sheetData>
    <row r="1" spans="1:13" ht="17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32.25" customHeight="1" thickBot="1" x14ac:dyDescent="0.25">
      <c r="A3" s="226" t="s">
        <v>47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ht="15.75" x14ac:dyDescent="0.2">
      <c r="A4" s="24"/>
    </row>
    <row r="5" spans="1:13" ht="15.75" x14ac:dyDescent="0.2">
      <c r="A5" s="235" t="s">
        <v>82</v>
      </c>
      <c r="B5" s="235"/>
      <c r="C5" s="235"/>
      <c r="D5" s="64" t="s">
        <v>106</v>
      </c>
      <c r="E5" s="26"/>
      <c r="F5" s="26"/>
      <c r="G5" s="26"/>
      <c r="J5" s="26"/>
      <c r="K5" s="26"/>
      <c r="L5" s="27" t="s">
        <v>48</v>
      </c>
      <c r="M5" s="135">
        <v>2018</v>
      </c>
    </row>
    <row r="6" spans="1:13" ht="5.25" customHeight="1" thickBot="1" x14ac:dyDescent="0.25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25">
      <c r="A7" s="236" t="s">
        <v>38</v>
      </c>
      <c r="B7" s="237"/>
      <c r="C7" s="237"/>
      <c r="D7" s="238"/>
      <c r="E7" s="47" t="s">
        <v>10</v>
      </c>
      <c r="F7" s="47" t="s">
        <v>11</v>
      </c>
      <c r="G7" s="48" t="s">
        <v>12</v>
      </c>
    </row>
    <row r="8" spans="1:13" ht="15" customHeight="1" x14ac:dyDescent="0.2">
      <c r="A8" s="239" t="s">
        <v>39</v>
      </c>
      <c r="B8" s="240"/>
      <c r="C8" s="240"/>
      <c r="D8" s="241"/>
      <c r="E8" s="210">
        <v>3659047</v>
      </c>
      <c r="F8" s="210">
        <v>14754</v>
      </c>
      <c r="G8" s="211">
        <v>107</v>
      </c>
      <c r="H8" s="169"/>
    </row>
    <row r="9" spans="1:13" ht="15" customHeight="1" x14ac:dyDescent="0.2">
      <c r="A9" s="217" t="s">
        <v>71</v>
      </c>
      <c r="B9" s="218"/>
      <c r="C9" s="218"/>
      <c r="D9" s="219"/>
      <c r="E9" s="210" t="s">
        <v>94</v>
      </c>
      <c r="F9" s="212" t="s">
        <v>95</v>
      </c>
      <c r="G9" s="213" t="s">
        <v>96</v>
      </c>
    </row>
    <row r="10" spans="1:13" ht="15" customHeight="1" x14ac:dyDescent="0.2">
      <c r="A10" s="217" t="s">
        <v>40</v>
      </c>
      <c r="B10" s="218"/>
      <c r="C10" s="218"/>
      <c r="D10" s="219"/>
      <c r="E10" s="210">
        <v>57390.93</v>
      </c>
      <c r="F10" s="212">
        <v>10691.03</v>
      </c>
      <c r="G10" s="213">
        <v>26.99</v>
      </c>
      <c r="H10" s="169"/>
      <c r="I10" s="277"/>
      <c r="J10" s="277"/>
      <c r="K10" s="277"/>
      <c r="L10" s="277"/>
      <c r="M10" s="277"/>
    </row>
    <row r="11" spans="1:13" ht="15" customHeight="1" thickBot="1" x14ac:dyDescent="0.25">
      <c r="A11" s="281" t="s">
        <v>41</v>
      </c>
      <c r="B11" s="282"/>
      <c r="C11" s="282"/>
      <c r="D11" s="283"/>
      <c r="E11" s="214">
        <v>46916.41</v>
      </c>
      <c r="F11" s="178">
        <v>40189.879999999997</v>
      </c>
      <c r="G11" s="180">
        <v>9918.42</v>
      </c>
      <c r="H11" s="169"/>
      <c r="I11" s="277"/>
      <c r="J11" s="277"/>
      <c r="K11" s="277"/>
      <c r="L11" s="277"/>
      <c r="M11" s="277"/>
    </row>
    <row r="12" spans="1:13" x14ac:dyDescent="0.2">
      <c r="D12" s="30"/>
      <c r="E12" s="30"/>
      <c r="F12" s="30"/>
      <c r="G12" s="30"/>
    </row>
    <row r="13" spans="1:13" ht="8.25" customHeight="1" x14ac:dyDescent="0.2">
      <c r="D13" s="30"/>
      <c r="E13" s="30"/>
      <c r="F13" s="30"/>
      <c r="G13" s="30"/>
    </row>
    <row r="14" spans="1:13" ht="18" customHeight="1" thickBot="1" x14ac:dyDescent="0.25">
      <c r="A14" s="25" t="s">
        <v>105</v>
      </c>
    </row>
    <row r="15" spans="1:13" ht="17.25" customHeight="1" thickBot="1" x14ac:dyDescent="0.25">
      <c r="A15" s="229" t="s">
        <v>36</v>
      </c>
      <c r="B15" s="242" t="s">
        <v>29</v>
      </c>
      <c r="C15" s="243"/>
      <c r="D15" s="243"/>
      <c r="E15" s="243"/>
      <c r="F15" s="243"/>
      <c r="G15" s="244"/>
      <c r="H15" s="251" t="s">
        <v>37</v>
      </c>
      <c r="I15" s="252"/>
      <c r="J15" s="253"/>
      <c r="K15" s="232" t="s">
        <v>49</v>
      </c>
      <c r="L15" s="232" t="s">
        <v>50</v>
      </c>
      <c r="M15" s="278" t="s">
        <v>57</v>
      </c>
    </row>
    <row r="16" spans="1:13" x14ac:dyDescent="0.2">
      <c r="A16" s="230"/>
      <c r="B16" s="245"/>
      <c r="C16" s="246"/>
      <c r="D16" s="246"/>
      <c r="E16" s="246"/>
      <c r="F16" s="246"/>
      <c r="G16" s="247"/>
      <c r="H16" s="256" t="s">
        <v>51</v>
      </c>
      <c r="I16" s="254" t="s">
        <v>54</v>
      </c>
      <c r="J16" s="254"/>
      <c r="K16" s="233"/>
      <c r="L16" s="233"/>
      <c r="M16" s="279"/>
    </row>
    <row r="17" spans="1:13" x14ac:dyDescent="0.2">
      <c r="A17" s="230"/>
      <c r="B17" s="245"/>
      <c r="C17" s="246"/>
      <c r="D17" s="246"/>
      <c r="E17" s="246"/>
      <c r="F17" s="246"/>
      <c r="G17" s="247"/>
      <c r="H17" s="257"/>
      <c r="I17" s="255"/>
      <c r="J17" s="255"/>
      <c r="K17" s="234"/>
      <c r="L17" s="234"/>
      <c r="M17" s="280"/>
    </row>
    <row r="18" spans="1:13" ht="16.5" customHeight="1" thickBot="1" x14ac:dyDescent="0.25">
      <c r="A18" s="231"/>
      <c r="B18" s="248"/>
      <c r="C18" s="249"/>
      <c r="D18" s="249"/>
      <c r="E18" s="249"/>
      <c r="F18" s="249"/>
      <c r="G18" s="250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">
      <c r="A19" s="17">
        <v>5</v>
      </c>
      <c r="B19" s="269" t="s">
        <v>72</v>
      </c>
      <c r="C19" s="270"/>
      <c r="D19" s="270"/>
      <c r="E19" s="270"/>
      <c r="F19" s="270"/>
      <c r="G19" s="271"/>
      <c r="H19" s="131">
        <v>33050</v>
      </c>
      <c r="I19" s="181">
        <v>37</v>
      </c>
      <c r="J19" s="109">
        <f t="shared" ref="J19" si="0">I19/H19*100</f>
        <v>0.11195158850226929</v>
      </c>
      <c r="K19" s="131">
        <v>0</v>
      </c>
      <c r="L19" s="131">
        <v>0</v>
      </c>
      <c r="M19" s="136"/>
    </row>
    <row r="20" spans="1:13" ht="15" customHeight="1" x14ac:dyDescent="0.2">
      <c r="A20" s="18">
        <v>6</v>
      </c>
      <c r="B20" s="266" t="s">
        <v>30</v>
      </c>
      <c r="C20" s="267"/>
      <c r="D20" s="267"/>
      <c r="E20" s="267"/>
      <c r="F20" s="267"/>
      <c r="G20" s="268"/>
      <c r="H20" s="132">
        <v>18214</v>
      </c>
      <c r="I20" s="133">
        <v>49</v>
      </c>
      <c r="J20" s="109">
        <f t="shared" ref="J20:J21" si="1">I20/H20*100</f>
        <v>0.26902382782475021</v>
      </c>
      <c r="K20" s="131">
        <v>0</v>
      </c>
      <c r="L20" s="131">
        <v>0</v>
      </c>
      <c r="M20" s="137"/>
    </row>
    <row r="21" spans="1:13" ht="15" customHeight="1" x14ac:dyDescent="0.2">
      <c r="A21" s="18">
        <v>7</v>
      </c>
      <c r="B21" s="266" t="s">
        <v>31</v>
      </c>
      <c r="C21" s="267"/>
      <c r="D21" s="267"/>
      <c r="E21" s="267"/>
      <c r="F21" s="267"/>
      <c r="G21" s="268"/>
      <c r="H21" s="132">
        <v>7438</v>
      </c>
      <c r="I21" s="133">
        <v>2</v>
      </c>
      <c r="J21" s="109">
        <f t="shared" si="1"/>
        <v>2.6888948642108095E-2</v>
      </c>
      <c r="K21" s="131">
        <v>0</v>
      </c>
      <c r="L21" s="131">
        <v>0</v>
      </c>
      <c r="M21" s="137"/>
    </row>
    <row r="22" spans="1:13" ht="15" customHeight="1" x14ac:dyDescent="0.2">
      <c r="A22" s="18">
        <v>9</v>
      </c>
      <c r="B22" s="266" t="s">
        <v>73</v>
      </c>
      <c r="C22" s="267"/>
      <c r="D22" s="267"/>
      <c r="E22" s="267"/>
      <c r="F22" s="267"/>
      <c r="G22" s="268"/>
      <c r="H22" s="132">
        <v>2054</v>
      </c>
      <c r="I22" s="133">
        <v>4</v>
      </c>
      <c r="J22" s="109">
        <f t="shared" ref="J22:J31" si="2">I22/H22*100</f>
        <v>0.19474196689386564</v>
      </c>
      <c r="K22" s="139">
        <v>0</v>
      </c>
      <c r="L22" s="216">
        <v>0</v>
      </c>
      <c r="M22" s="143">
        <v>32400</v>
      </c>
    </row>
    <row r="23" spans="1:13" ht="15" customHeight="1" x14ac:dyDescent="0.2">
      <c r="A23" s="18">
        <v>10</v>
      </c>
      <c r="B23" s="266" t="s">
        <v>74</v>
      </c>
      <c r="C23" s="267"/>
      <c r="D23" s="267"/>
      <c r="E23" s="267"/>
      <c r="F23" s="267"/>
      <c r="G23" s="268"/>
      <c r="H23" s="132">
        <v>51</v>
      </c>
      <c r="I23" s="133">
        <v>4</v>
      </c>
      <c r="J23" s="109">
        <f t="shared" si="2"/>
        <v>7.8431372549019605</v>
      </c>
      <c r="K23" s="131">
        <v>0</v>
      </c>
      <c r="L23" s="131">
        <v>0</v>
      </c>
      <c r="M23" s="143">
        <v>159600</v>
      </c>
    </row>
    <row r="24" spans="1:13" ht="15" customHeight="1" x14ac:dyDescent="0.2">
      <c r="A24" s="18">
        <v>11</v>
      </c>
      <c r="B24" s="266" t="s">
        <v>32</v>
      </c>
      <c r="C24" s="267"/>
      <c r="D24" s="267"/>
      <c r="E24" s="267"/>
      <c r="F24" s="267"/>
      <c r="G24" s="268"/>
      <c r="H24" s="132">
        <v>110483</v>
      </c>
      <c r="I24" s="133">
        <v>32</v>
      </c>
      <c r="J24" s="109">
        <f t="shared" si="2"/>
        <v>2.8963731976865217E-2</v>
      </c>
      <c r="K24" s="131">
        <v>0</v>
      </c>
      <c r="L24" s="131">
        <v>0</v>
      </c>
      <c r="M24" s="143">
        <v>580200</v>
      </c>
    </row>
    <row r="25" spans="1:13" ht="15" customHeight="1" x14ac:dyDescent="0.2">
      <c r="A25" s="18">
        <v>12</v>
      </c>
      <c r="B25" s="266" t="s">
        <v>33</v>
      </c>
      <c r="C25" s="267"/>
      <c r="D25" s="267"/>
      <c r="E25" s="267"/>
      <c r="F25" s="267"/>
      <c r="G25" s="268"/>
      <c r="H25" s="132">
        <v>90825</v>
      </c>
      <c r="I25" s="133">
        <v>3</v>
      </c>
      <c r="J25" s="109">
        <f t="shared" si="2"/>
        <v>3.3030553261767137E-3</v>
      </c>
      <c r="K25" s="131">
        <v>0</v>
      </c>
      <c r="L25" s="131">
        <v>0</v>
      </c>
      <c r="M25" s="143">
        <v>60000</v>
      </c>
    </row>
    <row r="26" spans="1:13" ht="29.25" customHeight="1" x14ac:dyDescent="0.2">
      <c r="A26" s="18">
        <v>13</v>
      </c>
      <c r="B26" s="266" t="s">
        <v>42</v>
      </c>
      <c r="C26" s="267"/>
      <c r="D26" s="267"/>
      <c r="E26" s="267"/>
      <c r="F26" s="267"/>
      <c r="G26" s="268"/>
      <c r="H26" s="132">
        <v>1</v>
      </c>
      <c r="I26" s="133">
        <v>0</v>
      </c>
      <c r="J26" s="109">
        <f t="shared" si="2"/>
        <v>0</v>
      </c>
      <c r="K26" s="131">
        <v>0</v>
      </c>
      <c r="L26" s="131">
        <v>0</v>
      </c>
      <c r="M26" s="143">
        <v>0</v>
      </c>
    </row>
    <row r="27" spans="1:13" ht="15" customHeight="1" x14ac:dyDescent="0.2">
      <c r="A27" s="18">
        <v>14</v>
      </c>
      <c r="B27" s="266" t="s">
        <v>43</v>
      </c>
      <c r="C27" s="267"/>
      <c r="D27" s="267"/>
      <c r="E27" s="267"/>
      <c r="F27" s="267"/>
      <c r="G27" s="268"/>
      <c r="H27" s="132">
        <v>7136</v>
      </c>
      <c r="I27" s="133">
        <v>0</v>
      </c>
      <c r="J27" s="109">
        <f t="shared" si="2"/>
        <v>0</v>
      </c>
      <c r="K27" s="131">
        <v>0</v>
      </c>
      <c r="L27" s="131">
        <v>0</v>
      </c>
      <c r="M27" s="143">
        <v>0</v>
      </c>
    </row>
    <row r="28" spans="1:13" ht="15" customHeight="1" x14ac:dyDescent="0.2">
      <c r="A28" s="18">
        <v>15</v>
      </c>
      <c r="B28" s="266" t="s">
        <v>75</v>
      </c>
      <c r="C28" s="267"/>
      <c r="D28" s="267"/>
      <c r="E28" s="267"/>
      <c r="F28" s="267"/>
      <c r="G28" s="268"/>
      <c r="H28" s="132">
        <v>323</v>
      </c>
      <c r="I28" s="133">
        <v>1</v>
      </c>
      <c r="J28" s="109">
        <f t="shared" si="2"/>
        <v>0.30959752321981426</v>
      </c>
      <c r="K28" s="131">
        <v>0</v>
      </c>
      <c r="L28" s="131">
        <v>0</v>
      </c>
      <c r="M28" s="143">
        <v>12000</v>
      </c>
    </row>
    <row r="29" spans="1:13" ht="15" customHeight="1" x14ac:dyDescent="0.2">
      <c r="A29" s="18">
        <v>16</v>
      </c>
      <c r="B29" s="266" t="s">
        <v>34</v>
      </c>
      <c r="C29" s="267"/>
      <c r="D29" s="267"/>
      <c r="E29" s="267"/>
      <c r="F29" s="267"/>
      <c r="G29" s="268"/>
      <c r="H29" s="132">
        <v>2081661</v>
      </c>
      <c r="I29" s="133">
        <v>564</v>
      </c>
      <c r="J29" s="109">
        <f t="shared" si="2"/>
        <v>2.7093748693951605E-2</v>
      </c>
      <c r="K29" s="131">
        <v>0</v>
      </c>
      <c r="L29" s="131">
        <v>0</v>
      </c>
      <c r="M29" s="143">
        <v>2889000</v>
      </c>
    </row>
    <row r="30" spans="1:13" ht="15" customHeight="1" x14ac:dyDescent="0.2">
      <c r="A30" s="18">
        <v>17</v>
      </c>
      <c r="B30" s="266" t="s">
        <v>35</v>
      </c>
      <c r="C30" s="267"/>
      <c r="D30" s="267"/>
      <c r="E30" s="267"/>
      <c r="F30" s="267"/>
      <c r="G30" s="268"/>
      <c r="H30" s="132">
        <v>23816</v>
      </c>
      <c r="I30" s="133">
        <v>11</v>
      </c>
      <c r="J30" s="109">
        <f t="shared" si="2"/>
        <v>4.6187437017131336E-2</v>
      </c>
      <c r="K30" s="131">
        <v>0</v>
      </c>
      <c r="L30" s="131">
        <v>0</v>
      </c>
      <c r="M30" s="143">
        <v>64800</v>
      </c>
    </row>
    <row r="31" spans="1:13" ht="15" customHeight="1" thickBot="1" x14ac:dyDescent="0.25">
      <c r="A31" s="19">
        <v>18</v>
      </c>
      <c r="B31" s="272" t="s">
        <v>44</v>
      </c>
      <c r="C31" s="273"/>
      <c r="D31" s="273"/>
      <c r="E31" s="273"/>
      <c r="F31" s="273"/>
      <c r="G31" s="274"/>
      <c r="H31" s="141">
        <v>37079</v>
      </c>
      <c r="I31" s="142">
        <v>12</v>
      </c>
      <c r="J31" s="130">
        <f t="shared" si="2"/>
        <v>3.2363332344453738E-2</v>
      </c>
      <c r="K31" s="140">
        <v>0</v>
      </c>
      <c r="L31" s="141">
        <v>0</v>
      </c>
      <c r="M31" s="144">
        <v>28800</v>
      </c>
    </row>
    <row r="32" spans="1:13" x14ac:dyDescent="0.2">
      <c r="B32" s="41" t="s">
        <v>77</v>
      </c>
      <c r="D32" s="30"/>
      <c r="E32" s="30"/>
      <c r="F32" s="30"/>
      <c r="G32" s="30"/>
      <c r="K32" s="138"/>
      <c r="L32" s="138"/>
      <c r="M32" s="138"/>
    </row>
    <row r="33" spans="1:15" ht="12.75" customHeight="1" x14ac:dyDescent="0.2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25">
      <c r="A34" s="25" t="s">
        <v>87</v>
      </c>
    </row>
    <row r="35" spans="1:15" ht="42" customHeight="1" x14ac:dyDescent="0.2">
      <c r="A35" s="258" t="s">
        <v>3</v>
      </c>
      <c r="B35" s="259"/>
      <c r="C35" s="259"/>
      <c r="D35" s="260"/>
      <c r="E35" s="225" t="s">
        <v>16</v>
      </c>
      <c r="F35" s="223"/>
      <c r="G35" s="223"/>
      <c r="H35" s="225" t="s">
        <v>18</v>
      </c>
      <c r="I35" s="223"/>
      <c r="J35" s="224"/>
      <c r="K35" s="223" t="s">
        <v>15</v>
      </c>
      <c r="L35" s="223"/>
      <c r="M35" s="224"/>
    </row>
    <row r="36" spans="1:15" ht="15" customHeight="1" x14ac:dyDescent="0.2">
      <c r="A36" s="261"/>
      <c r="B36" s="254"/>
      <c r="C36" s="254"/>
      <c r="D36" s="262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25" x14ac:dyDescent="0.2">
      <c r="A37" s="261"/>
      <c r="B37" s="254"/>
      <c r="C37" s="254"/>
      <c r="D37" s="262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25">
      <c r="A38" s="263"/>
      <c r="B38" s="264"/>
      <c r="C38" s="264"/>
      <c r="D38" s="265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">
      <c r="A39" s="32" t="s">
        <v>5</v>
      </c>
      <c r="B39" s="33"/>
      <c r="C39" s="33"/>
      <c r="D39" s="34"/>
      <c r="E39" s="184">
        <f>E40+E41+E42</f>
        <v>2.2459821020408386</v>
      </c>
      <c r="F39" s="185">
        <f t="shared" ref="F39:J39" si="3">F40+F41+F42</f>
        <v>2.3190920312714303</v>
      </c>
      <c r="G39" s="186">
        <f t="shared" si="3"/>
        <v>0.49572649572649574</v>
      </c>
      <c r="H39" s="184">
        <f t="shared" si="3"/>
        <v>145.39515205774856</v>
      </c>
      <c r="I39" s="185">
        <f t="shared" si="3"/>
        <v>149.39694715100302</v>
      </c>
      <c r="J39" s="186">
        <f t="shared" si="3"/>
        <v>7.2972222256410255</v>
      </c>
      <c r="K39" s="184">
        <f t="shared" ref="K39:M44" si="4">IF(E39,H39/E39,0)</f>
        <v>64.735668162998053</v>
      </c>
      <c r="L39" s="185">
        <f t="shared" si="4"/>
        <v>64.420447803055453</v>
      </c>
      <c r="M39" s="186">
        <f t="shared" si="4"/>
        <v>14.720258627586206</v>
      </c>
    </row>
    <row r="40" spans="1:15" x14ac:dyDescent="0.2">
      <c r="A40" s="35"/>
      <c r="B40" s="36" t="s">
        <v>55</v>
      </c>
      <c r="C40" s="36"/>
      <c r="D40" s="37"/>
      <c r="E40" s="187">
        <v>1.7340644493965167</v>
      </c>
      <c r="F40" s="188">
        <v>1.7426278974077629</v>
      </c>
      <c r="G40" s="189">
        <v>0.47008547008547008</v>
      </c>
      <c r="H40" s="190">
        <v>84.962014070265226</v>
      </c>
      <c r="I40" s="188">
        <v>83.951727016343824</v>
      </c>
      <c r="J40" s="191">
        <v>4.8559829076923071</v>
      </c>
      <c r="K40" s="187">
        <f t="shared" si="4"/>
        <v>48.995880228000416</v>
      </c>
      <c r="L40" s="188">
        <f t="shared" si="4"/>
        <v>48.175360408969567</v>
      </c>
      <c r="M40" s="191">
        <f t="shared" si="4"/>
        <v>10.330000003636362</v>
      </c>
    </row>
    <row r="41" spans="1:15" x14ac:dyDescent="0.2">
      <c r="A41" s="29"/>
      <c r="B41" s="36" t="s">
        <v>76</v>
      </c>
      <c r="C41" s="36"/>
      <c r="D41" s="37"/>
      <c r="E41" s="187">
        <v>9.9285590754924199E-2</v>
      </c>
      <c r="F41" s="188">
        <v>0.11521053353449458</v>
      </c>
      <c r="G41" s="189">
        <v>0</v>
      </c>
      <c r="H41" s="187">
        <v>6.6818551608818089</v>
      </c>
      <c r="I41" s="188">
        <v>7.7888801262241101</v>
      </c>
      <c r="J41" s="191">
        <v>0</v>
      </c>
      <c r="K41" s="187">
        <f t="shared" si="4"/>
        <v>67.299344346706363</v>
      </c>
      <c r="L41" s="188">
        <f t="shared" si="4"/>
        <v>67.605625000357136</v>
      </c>
      <c r="M41" s="191">
        <f t="shared" si="4"/>
        <v>0</v>
      </c>
    </row>
    <row r="42" spans="1:15" ht="13.5" thickBot="1" x14ac:dyDescent="0.25">
      <c r="A42" s="29"/>
      <c r="B42" s="59" t="s">
        <v>56</v>
      </c>
      <c r="C42" s="59"/>
      <c r="D42" s="60"/>
      <c r="E42" s="192">
        <f>Histor!G14+Histor!G16+Histor!G17+Histor!G18</f>
        <v>0.41263206188939794</v>
      </c>
      <c r="F42" s="193">
        <f>Histor!J14+Histor!J16+Histor!J17+Histor!J18</f>
        <v>0.46125360032917295</v>
      </c>
      <c r="G42" s="194">
        <f>Histor!M14+Histor!M16+Histor!M17+Histor!M18</f>
        <v>2.564102564102564E-2</v>
      </c>
      <c r="H42" s="192">
        <f>Histor!G30+Histor!G32+Histor!G33+Histor!G34</f>
        <v>53.751282826601525</v>
      </c>
      <c r="I42" s="193">
        <f>Histor!J30+Histor!J32+Histor!J33+Histor!J34</f>
        <v>57.656340008435073</v>
      </c>
      <c r="J42" s="195">
        <f>Histor!M30+Histor!M32+Histor!M33+Histor!M34</f>
        <v>2.441239317948718</v>
      </c>
      <c r="K42" s="196">
        <f t="shared" si="4"/>
        <v>130.26443602196147</v>
      </c>
      <c r="L42" s="197">
        <f t="shared" si="4"/>
        <v>124.99921944736846</v>
      </c>
      <c r="M42" s="198">
        <f t="shared" si="4"/>
        <v>95.208333400000001</v>
      </c>
    </row>
    <row r="43" spans="1:15" ht="13.5" thickBot="1" x14ac:dyDescent="0.25">
      <c r="A43" s="61" t="s">
        <v>4</v>
      </c>
      <c r="B43" s="62"/>
      <c r="C43" s="62"/>
      <c r="D43" s="63"/>
      <c r="E43" s="199">
        <v>0.48957962708178887</v>
      </c>
      <c r="F43" s="200">
        <v>0.46406528596900287</v>
      </c>
      <c r="G43" s="201">
        <v>4.2735042735042736E-2</v>
      </c>
      <c r="H43" s="199">
        <v>161.69129839608166</v>
      </c>
      <c r="I43" s="200">
        <v>163.86162849204501</v>
      </c>
      <c r="J43" s="202">
        <v>19.263461541025645</v>
      </c>
      <c r="K43" s="203">
        <f t="shared" si="4"/>
        <v>330.26557775671006</v>
      </c>
      <c r="L43" s="204">
        <f t="shared" si="4"/>
        <v>353.10037929230094</v>
      </c>
      <c r="M43" s="205">
        <f t="shared" si="4"/>
        <v>450.76500006000009</v>
      </c>
    </row>
    <row r="44" spans="1:15" ht="13.5" thickTop="1" x14ac:dyDescent="0.2">
      <c r="A44" s="32" t="s">
        <v>80</v>
      </c>
      <c r="B44" s="33"/>
      <c r="C44" s="33"/>
      <c r="D44" s="34"/>
      <c r="E44" s="206">
        <f>E39+E43</f>
        <v>2.7355617291226273</v>
      </c>
      <c r="F44" s="207">
        <f t="shared" ref="F44:J44" si="5">F39+F43</f>
        <v>2.7831573172404331</v>
      </c>
      <c r="G44" s="207">
        <f t="shared" si="5"/>
        <v>0.53846153846153844</v>
      </c>
      <c r="H44" s="206">
        <f t="shared" si="5"/>
        <v>307.08645045383025</v>
      </c>
      <c r="I44" s="207">
        <f t="shared" si="5"/>
        <v>313.25857564304806</v>
      </c>
      <c r="J44" s="208">
        <f t="shared" si="5"/>
        <v>26.560683766666671</v>
      </c>
      <c r="K44" s="206">
        <f t="shared" si="4"/>
        <v>112.25718183750203</v>
      </c>
      <c r="L44" s="207">
        <f t="shared" si="4"/>
        <v>112.55510915698126</v>
      </c>
      <c r="M44" s="208">
        <f t="shared" si="4"/>
        <v>49.326984138095249</v>
      </c>
    </row>
    <row r="45" spans="1:15" ht="13.5" thickBot="1" x14ac:dyDescent="0.25">
      <c r="A45" s="38" t="s">
        <v>81</v>
      </c>
      <c r="B45" s="39"/>
      <c r="C45" s="39"/>
      <c r="D45" s="40"/>
      <c r="E45" s="220">
        <f>Histor!P9+Histor!P10</f>
        <v>2.7356110747248814</v>
      </c>
      <c r="F45" s="221"/>
      <c r="G45" s="221"/>
      <c r="H45" s="220">
        <f>Histor!P25+Histor!P26</f>
        <v>307.09313132212566</v>
      </c>
      <c r="I45" s="221"/>
      <c r="J45" s="276"/>
      <c r="K45" s="275">
        <f>H45/E45</f>
        <v>112.25759910078219</v>
      </c>
      <c r="L45" s="221"/>
      <c r="M45" s="276"/>
    </row>
    <row r="46" spans="1:15" x14ac:dyDescent="0.2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"/>
    <row r="48" spans="1:15" ht="17.25" customHeight="1" x14ac:dyDescent="0.2">
      <c r="A48" s="25" t="s">
        <v>78</v>
      </c>
    </row>
    <row r="73" spans="1:6" ht="18.75" customHeight="1" x14ac:dyDescent="0.2"/>
    <row r="74" spans="1:6" ht="12.75" customHeight="1" x14ac:dyDescent="0.2">
      <c r="A74" s="25" t="s">
        <v>79</v>
      </c>
    </row>
    <row r="76" spans="1:6" x14ac:dyDescent="0.2">
      <c r="A76" s="162" t="s">
        <v>85</v>
      </c>
    </row>
    <row r="78" spans="1:6" x14ac:dyDescent="0.2">
      <c r="A78" s="172" t="s">
        <v>107</v>
      </c>
      <c r="B78" s="138"/>
      <c r="C78" s="138"/>
      <c r="D78" s="138"/>
      <c r="E78" s="138"/>
      <c r="F78" s="138"/>
    </row>
    <row r="79" spans="1:6" x14ac:dyDescent="0.2">
      <c r="A79" s="172" t="s">
        <v>88</v>
      </c>
      <c r="B79" s="138"/>
      <c r="C79" s="138"/>
      <c r="D79" s="138"/>
      <c r="E79" s="138"/>
      <c r="F79" s="138"/>
    </row>
    <row r="80" spans="1:6" x14ac:dyDescent="0.2">
      <c r="A80" s="172" t="s">
        <v>89</v>
      </c>
      <c r="B80" s="138"/>
      <c r="C80" s="138"/>
      <c r="D80" s="138"/>
      <c r="E80" s="138"/>
      <c r="F80" s="138"/>
    </row>
    <row r="81" spans="1:6" s="138" customFormat="1" x14ac:dyDescent="0.2">
      <c r="A81" s="172" t="s">
        <v>108</v>
      </c>
    </row>
    <row r="82" spans="1:6" x14ac:dyDescent="0.2">
      <c r="A82" s="172" t="s">
        <v>90</v>
      </c>
      <c r="B82" s="138"/>
      <c r="C82" s="138"/>
      <c r="D82" s="138"/>
      <c r="E82" s="138"/>
      <c r="F82" s="138"/>
    </row>
    <row r="83" spans="1:6" x14ac:dyDescent="0.2">
      <c r="A83" s="172" t="s">
        <v>91</v>
      </c>
      <c r="B83" s="138"/>
      <c r="C83" s="138"/>
      <c r="D83" s="138"/>
      <c r="E83" s="138"/>
      <c r="F83" s="138"/>
    </row>
    <row r="84" spans="1:6" x14ac:dyDescent="0.2">
      <c r="A84" s="172" t="s">
        <v>92</v>
      </c>
      <c r="B84" s="138"/>
      <c r="C84" s="138"/>
      <c r="D84" s="138"/>
      <c r="E84" s="138"/>
      <c r="F84" s="138"/>
    </row>
    <row r="85" spans="1:6" x14ac:dyDescent="0.2">
      <c r="A85" s="172" t="s">
        <v>93</v>
      </c>
      <c r="B85" s="138"/>
      <c r="C85" s="138"/>
      <c r="D85" s="138"/>
      <c r="E85" s="138"/>
      <c r="F85" s="138"/>
    </row>
    <row r="88" spans="1:6" x14ac:dyDescent="0.2">
      <c r="A88" s="170" t="s">
        <v>86</v>
      </c>
      <c r="B88" s="138"/>
      <c r="C88" s="138"/>
      <c r="D88" s="138"/>
    </row>
    <row r="89" spans="1:6" x14ac:dyDescent="0.2">
      <c r="B89" s="138"/>
      <c r="C89" s="138"/>
      <c r="D89" s="138"/>
      <c r="E89" s="163"/>
    </row>
    <row r="90" spans="1:6" x14ac:dyDescent="0.2">
      <c r="A90" s="215" t="s">
        <v>109</v>
      </c>
      <c r="C90" s="138"/>
      <c r="D90" s="138"/>
      <c r="E90" s="163"/>
    </row>
    <row r="91" spans="1:6" x14ac:dyDescent="0.2">
      <c r="A91" s="215" t="s">
        <v>110</v>
      </c>
      <c r="C91" s="138"/>
      <c r="D91" s="138"/>
      <c r="E91" s="163"/>
    </row>
    <row r="92" spans="1:6" x14ac:dyDescent="0.2">
      <c r="A92" s="168" t="s">
        <v>97</v>
      </c>
      <c r="C92" s="138"/>
      <c r="D92" s="138"/>
      <c r="E92" s="163"/>
    </row>
    <row r="93" spans="1:6" x14ac:dyDescent="0.2">
      <c r="A93" s="168" t="s">
        <v>98</v>
      </c>
      <c r="C93" s="138"/>
      <c r="D93" s="138"/>
      <c r="E93" s="163"/>
    </row>
    <row r="94" spans="1:6" x14ac:dyDescent="0.2">
      <c r="A94" s="168" t="s">
        <v>99</v>
      </c>
      <c r="C94" s="138"/>
      <c r="D94" s="138"/>
      <c r="E94" s="163"/>
    </row>
    <row r="95" spans="1:6" x14ac:dyDescent="0.2">
      <c r="A95" s="168" t="s">
        <v>100</v>
      </c>
      <c r="C95" s="138"/>
      <c r="D95" s="138"/>
      <c r="E95" s="163"/>
    </row>
    <row r="96" spans="1:6" x14ac:dyDescent="0.2">
      <c r="A96" s="168" t="s">
        <v>101</v>
      </c>
      <c r="C96" s="138"/>
      <c r="D96" s="138"/>
      <c r="E96" s="163"/>
    </row>
    <row r="97" spans="1:5" x14ac:dyDescent="0.2">
      <c r="A97" s="168" t="s">
        <v>102</v>
      </c>
      <c r="C97" s="138"/>
      <c r="D97" s="138"/>
      <c r="E97" s="163"/>
    </row>
    <row r="98" spans="1:5" ht="15" x14ac:dyDescent="0.25">
      <c r="A98" s="168" t="s">
        <v>103</v>
      </c>
      <c r="C98" s="171"/>
      <c r="D98" s="171"/>
    </row>
    <row r="99" spans="1:5" x14ac:dyDescent="0.2">
      <c r="A99" s="168" t="s">
        <v>104</v>
      </c>
    </row>
  </sheetData>
  <mergeCells count="38"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  <mergeCell ref="H45:J45"/>
    <mergeCell ref="H16:H17"/>
    <mergeCell ref="A35:D38"/>
    <mergeCell ref="B27:G27"/>
    <mergeCell ref="B19:G19"/>
    <mergeCell ref="B30:G30"/>
    <mergeCell ref="B31:G31"/>
    <mergeCell ref="A10:D10"/>
    <mergeCell ref="E45:G45"/>
    <mergeCell ref="A2:M2"/>
    <mergeCell ref="K35:M35"/>
    <mergeCell ref="E35:G35"/>
    <mergeCell ref="H35:J35"/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</mergeCells>
  <phoneticPr fontId="2" type="noConversion"/>
  <pageMargins left="0.59055118110236227" right="0.59055118110236227" top="0.38" bottom="0.51181102362204722" header="0.39" footer="0.51181102362204722"/>
  <pageSetup paperSize="9" scale="55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/>
  </sheetViews>
  <sheetFormatPr defaultRowHeight="12.75" x14ac:dyDescent="0.2"/>
  <cols>
    <col min="1" max="3" width="4.7109375" customWidth="1"/>
    <col min="4" max="4" width="36.5703125" customWidth="1"/>
    <col min="5" max="13" width="10.7109375" customWidth="1"/>
    <col min="14" max="14" width="10.140625" customWidth="1"/>
    <col min="15" max="15" width="10.85546875" customWidth="1"/>
    <col min="16" max="16" width="11.42578125" customWidth="1"/>
  </cols>
  <sheetData>
    <row r="1" spans="1:17" x14ac:dyDescent="0.2">
      <c r="D1" s="106"/>
      <c r="E1" s="299" t="s">
        <v>10</v>
      </c>
      <c r="F1" s="300"/>
      <c r="G1" s="300"/>
      <c r="H1" s="299" t="s">
        <v>11</v>
      </c>
      <c r="I1" s="300"/>
      <c r="J1" s="301"/>
      <c r="K1" s="300" t="s">
        <v>12</v>
      </c>
      <c r="L1" s="300"/>
      <c r="M1" s="301"/>
    </row>
    <row r="2" spans="1:17" x14ac:dyDescent="0.2">
      <c r="D2" s="107" t="s">
        <v>21</v>
      </c>
      <c r="E2" s="173">
        <v>3593495</v>
      </c>
      <c r="F2" s="174">
        <v>3611116</v>
      </c>
      <c r="G2" s="209">
        <f>Vzor!E8</f>
        <v>3659047</v>
      </c>
      <c r="H2" s="173">
        <v>14735</v>
      </c>
      <c r="I2" s="174">
        <v>14761</v>
      </c>
      <c r="J2" s="209">
        <f>Vzor!F8</f>
        <v>14754</v>
      </c>
      <c r="K2" s="173">
        <v>94</v>
      </c>
      <c r="L2" s="174">
        <v>99</v>
      </c>
      <c r="M2" s="209">
        <f>Vzor!G8</f>
        <v>107</v>
      </c>
    </row>
    <row r="3" spans="1:17" ht="13.5" thickBot="1" x14ac:dyDescent="0.25">
      <c r="D3" s="108" t="s">
        <v>83</v>
      </c>
      <c r="E3" s="175">
        <v>3587985</v>
      </c>
      <c r="F3" s="176">
        <v>3608281</v>
      </c>
      <c r="G3" s="179">
        <v>3631252</v>
      </c>
      <c r="H3" s="177">
        <v>14714</v>
      </c>
      <c r="I3" s="178">
        <v>14586</v>
      </c>
      <c r="J3" s="180">
        <v>14582</v>
      </c>
      <c r="K3" s="177">
        <v>236</v>
      </c>
      <c r="L3" s="178">
        <v>237</v>
      </c>
      <c r="M3" s="180">
        <v>234</v>
      </c>
      <c r="N3" s="134"/>
      <c r="O3" s="65"/>
    </row>
    <row r="4" spans="1:17" ht="13.5" thickBot="1" x14ac:dyDescent="0.25"/>
    <row r="5" spans="1:17" ht="12.75" customHeight="1" x14ac:dyDescent="0.2">
      <c r="A5" s="258" t="s">
        <v>3</v>
      </c>
      <c r="B5" s="259"/>
      <c r="C5" s="259"/>
      <c r="D5" s="260"/>
      <c r="E5" s="225" t="s">
        <v>19</v>
      </c>
      <c r="F5" s="223"/>
      <c r="G5" s="223"/>
      <c r="H5" s="223"/>
      <c r="I5" s="223"/>
      <c r="J5" s="223"/>
      <c r="K5" s="223"/>
      <c r="L5" s="223"/>
      <c r="M5" s="223"/>
      <c r="N5" s="258" t="s">
        <v>24</v>
      </c>
      <c r="O5" s="259"/>
      <c r="P5" s="260"/>
      <c r="Q5" s="66"/>
    </row>
    <row r="6" spans="1:17" x14ac:dyDescent="0.2">
      <c r="A6" s="261"/>
      <c r="B6" s="254"/>
      <c r="C6" s="254"/>
      <c r="D6" s="262"/>
      <c r="E6" s="302" t="s">
        <v>10</v>
      </c>
      <c r="F6" s="288"/>
      <c r="G6" s="303"/>
      <c r="H6" s="304" t="s">
        <v>11</v>
      </c>
      <c r="I6" s="288"/>
      <c r="J6" s="303"/>
      <c r="K6" s="304" t="s">
        <v>12</v>
      </c>
      <c r="L6" s="288"/>
      <c r="M6" s="288"/>
      <c r="N6" s="284" t="s">
        <v>25</v>
      </c>
      <c r="O6" s="285"/>
      <c r="P6" s="286"/>
      <c r="Q6" s="66"/>
    </row>
    <row r="7" spans="1:17" ht="14.25" x14ac:dyDescent="0.25">
      <c r="A7" s="261"/>
      <c r="B7" s="254"/>
      <c r="C7" s="254"/>
      <c r="D7" s="262"/>
      <c r="E7" s="287" t="s">
        <v>58</v>
      </c>
      <c r="F7" s="288"/>
      <c r="G7" s="303"/>
      <c r="H7" s="319" t="s">
        <v>59</v>
      </c>
      <c r="I7" s="288"/>
      <c r="J7" s="303"/>
      <c r="K7" s="319" t="s">
        <v>60</v>
      </c>
      <c r="L7" s="288"/>
      <c r="M7" s="288"/>
      <c r="N7" s="293" t="s">
        <v>84</v>
      </c>
      <c r="O7" s="294"/>
      <c r="P7" s="295"/>
      <c r="Q7" s="66"/>
    </row>
    <row r="8" spans="1:17" ht="13.5" thickBot="1" x14ac:dyDescent="0.25">
      <c r="A8" s="263"/>
      <c r="B8" s="264"/>
      <c r="C8" s="264"/>
      <c r="D8" s="265"/>
      <c r="E8" s="42">
        <v>2016</v>
      </c>
      <c r="F8" s="43">
        <v>2017</v>
      </c>
      <c r="G8" s="43">
        <v>2018</v>
      </c>
      <c r="H8" s="43">
        <v>2016</v>
      </c>
      <c r="I8" s="43">
        <v>2017</v>
      </c>
      <c r="J8" s="43">
        <v>2018</v>
      </c>
      <c r="K8" s="43">
        <v>2016</v>
      </c>
      <c r="L8" s="43">
        <v>2017</v>
      </c>
      <c r="M8" s="43">
        <v>2018</v>
      </c>
      <c r="N8" s="42">
        <v>2016</v>
      </c>
      <c r="O8" s="43">
        <v>2017</v>
      </c>
      <c r="P8" s="67">
        <v>2018</v>
      </c>
      <c r="Q8" s="66"/>
    </row>
    <row r="9" spans="1:17" ht="13.5" customHeight="1" thickBot="1" x14ac:dyDescent="0.25">
      <c r="A9" s="71" t="s">
        <v>4</v>
      </c>
      <c r="B9" s="72"/>
      <c r="C9" s="72"/>
      <c r="D9" s="73"/>
      <c r="E9" s="110">
        <v>0.54192144058573266</v>
      </c>
      <c r="F9" s="110">
        <v>0.49058014051566384</v>
      </c>
      <c r="G9" s="182">
        <f>Vzor!E43</f>
        <v>0.48957962708178887</v>
      </c>
      <c r="H9" s="110">
        <v>0.49585428843278512</v>
      </c>
      <c r="I9" s="110">
        <v>0.45948169477581241</v>
      </c>
      <c r="J9" s="182">
        <f>Vzor!F43</f>
        <v>0.46406528596900287</v>
      </c>
      <c r="K9" s="110">
        <v>5.0847457627118647E-2</v>
      </c>
      <c r="L9" s="110">
        <v>5.0632911392405063E-2</v>
      </c>
      <c r="M9" s="183">
        <f>Vzor!G43</f>
        <v>4.2735042735042736E-2</v>
      </c>
      <c r="N9" s="111">
        <f>(E9*E$3+H9*H$3+K9*K$3)/(E$3+H$3+K$3)</f>
        <v>0.5417011408754252</v>
      </c>
      <c r="O9" s="110">
        <f t="shared" ref="N9:P10" si="0">(F9*F$3+I9*I$3+L9*L$3)/(F$3+I$3+L$3)</f>
        <v>0.49042616496793912</v>
      </c>
      <c r="P9" s="112">
        <f>(G9*G$3+J9*J$3+M9*M$3)/(G$3+J$3+M$3)</f>
        <v>0.48944890770002097</v>
      </c>
      <c r="Q9" s="66"/>
    </row>
    <row r="10" spans="1:17" ht="13.5" thickTop="1" x14ac:dyDescent="0.2">
      <c r="A10" s="74" t="s">
        <v>5</v>
      </c>
      <c r="B10" s="75"/>
      <c r="C10" s="75"/>
      <c r="D10" s="76"/>
      <c r="E10" s="113">
        <v>2.3292288011237505</v>
      </c>
      <c r="F10" s="113">
        <v>2.9234970890570882</v>
      </c>
      <c r="G10" s="113">
        <f>G11+G16+G17+G18</f>
        <v>2.2459821020408386</v>
      </c>
      <c r="H10" s="113">
        <v>2.3379094739703681</v>
      </c>
      <c r="I10" s="113">
        <v>3.0164541341011923</v>
      </c>
      <c r="J10" s="113">
        <f>J11+J16+J17+J18</f>
        <v>2.3190920312714307</v>
      </c>
      <c r="K10" s="113">
        <v>0.4576271186440678</v>
      </c>
      <c r="L10" s="113">
        <v>0.40084388185654007</v>
      </c>
      <c r="M10" s="165">
        <f>M11+M16+M17+M18</f>
        <v>0.49572649572649574</v>
      </c>
      <c r="N10" s="114">
        <f t="shared" si="0"/>
        <v>2.3291416581203936</v>
      </c>
      <c r="O10" s="115">
        <f t="shared" si="0"/>
        <v>2.9237063026620267</v>
      </c>
      <c r="P10" s="116">
        <f t="shared" si="0"/>
        <v>2.2461621670248606</v>
      </c>
      <c r="Q10" s="66"/>
    </row>
    <row r="11" spans="1:17" x14ac:dyDescent="0.2">
      <c r="A11" s="77"/>
      <c r="B11" s="78" t="s">
        <v>6</v>
      </c>
      <c r="C11" s="78"/>
      <c r="D11" s="79"/>
      <c r="E11" s="118">
        <v>2.1860924725159108</v>
      </c>
      <c r="F11" s="118">
        <v>2.8852766732967861</v>
      </c>
      <c r="G11" s="118">
        <f>G12+G15</f>
        <v>2.2387768736512914</v>
      </c>
      <c r="H11" s="118">
        <v>2.1499932037515292</v>
      </c>
      <c r="I11" s="118">
        <v>2.978198272315919</v>
      </c>
      <c r="J11" s="118">
        <f>J12+J15</f>
        <v>2.3144287477712249</v>
      </c>
      <c r="K11" s="118">
        <v>0.2711864406779661</v>
      </c>
      <c r="L11" s="118">
        <v>0.34177215189873417</v>
      </c>
      <c r="M11" s="119">
        <f>M12+M15</f>
        <v>0.48290598290598291</v>
      </c>
      <c r="N11" s="117">
        <f t="shared" ref="N11:P18" si="1">(E11*E$3+H11*H$3+K11*K$3)/(E$3+H$3+K$3)</f>
        <v>2.1858196165070978</v>
      </c>
      <c r="O11" s="118">
        <f t="shared" si="1"/>
        <v>2.8854843802441223</v>
      </c>
      <c r="P11" s="120">
        <f t="shared" si="1"/>
        <v>2.2389667444490886</v>
      </c>
      <c r="Q11" s="66"/>
    </row>
    <row r="12" spans="1:17" x14ac:dyDescent="0.2">
      <c r="A12" s="80"/>
      <c r="B12" s="81"/>
      <c r="C12" s="78" t="s">
        <v>7</v>
      </c>
      <c r="D12" s="79"/>
      <c r="E12" s="118">
        <v>2.0539090882486968</v>
      </c>
      <c r="F12" s="118">
        <v>2.7453086386564682</v>
      </c>
      <c r="G12" s="118">
        <f>G13+G14</f>
        <v>2.1394912828963673</v>
      </c>
      <c r="H12" s="118">
        <v>2.0063884735625934</v>
      </c>
      <c r="I12" s="118">
        <v>2.8253119429590017</v>
      </c>
      <c r="J12" s="118">
        <f>J13+J14</f>
        <v>2.1992182142367303</v>
      </c>
      <c r="K12" s="118">
        <v>0.2711864406779661</v>
      </c>
      <c r="L12" s="118">
        <v>0.34177215189873417</v>
      </c>
      <c r="M12" s="119">
        <f>M13+M14</f>
        <v>0.48290598290598291</v>
      </c>
      <c r="N12" s="117">
        <f t="shared" si="1"/>
        <v>2.05359824698475</v>
      </c>
      <c r="O12" s="118">
        <f t="shared" si="1"/>
        <v>2.745473494550529</v>
      </c>
      <c r="P12" s="120">
        <f t="shared" si="1"/>
        <v>2.1396238358692155</v>
      </c>
      <c r="Q12" s="66"/>
    </row>
    <row r="13" spans="1:17" x14ac:dyDescent="0.2">
      <c r="A13" s="80"/>
      <c r="B13" s="82"/>
      <c r="C13" s="81"/>
      <c r="D13" s="79" t="s">
        <v>0</v>
      </c>
      <c r="E13" s="121">
        <v>1.8099615801069402</v>
      </c>
      <c r="F13" s="121">
        <v>1.719049874441597</v>
      </c>
      <c r="G13" s="121">
        <f>Vzor!E40</f>
        <v>1.7340644493965167</v>
      </c>
      <c r="H13" s="119">
        <v>1.8114041049340763</v>
      </c>
      <c r="I13" s="119">
        <v>1.6916906622788976</v>
      </c>
      <c r="J13" s="119">
        <f>Vzor!F40</f>
        <v>1.7426278974077629</v>
      </c>
      <c r="K13" s="118">
        <v>0.24152542372881355</v>
      </c>
      <c r="L13" s="118">
        <v>0.29957805907172996</v>
      </c>
      <c r="M13" s="166">
        <f>Vzor!G40</f>
        <v>0.47008547008547008</v>
      </c>
      <c r="N13" s="117">
        <f t="shared" si="1"/>
        <v>1.8098647352783217</v>
      </c>
      <c r="O13" s="118">
        <f t="shared" si="1"/>
        <v>1.7188468782568758</v>
      </c>
      <c r="P13" s="120">
        <f>(G13*G$3+J13*J$3+M13*M$3)/(G$3+J$3+M$3)</f>
        <v>1.7340175772914823</v>
      </c>
      <c r="Q13" s="66"/>
    </row>
    <row r="14" spans="1:17" x14ac:dyDescent="0.2">
      <c r="A14" s="80"/>
      <c r="B14" s="82"/>
      <c r="C14" s="83"/>
      <c r="D14" s="76" t="s">
        <v>1</v>
      </c>
      <c r="E14" s="121">
        <v>0.24394750814175645</v>
      </c>
      <c r="F14" s="121">
        <v>1.0262587642148713</v>
      </c>
      <c r="G14" s="121">
        <v>0.40542683349985076</v>
      </c>
      <c r="H14" s="119">
        <v>0.19498436862851706</v>
      </c>
      <c r="I14" s="119">
        <v>1.1336212806801043</v>
      </c>
      <c r="J14" s="119">
        <v>0.45659031682896722</v>
      </c>
      <c r="K14" s="118">
        <v>2.9661016949152543E-2</v>
      </c>
      <c r="L14" s="118">
        <v>4.2194092827004218E-2</v>
      </c>
      <c r="M14" s="166">
        <v>1.282051282051282E-2</v>
      </c>
      <c r="N14" s="117">
        <f t="shared" si="1"/>
        <v>0.24373351170642824</v>
      </c>
      <c r="O14" s="118">
        <f t="shared" si="1"/>
        <v>1.0266266162936533</v>
      </c>
      <c r="P14" s="120">
        <f t="shared" si="1"/>
        <v>0.40560625857773358</v>
      </c>
      <c r="Q14" s="66"/>
    </row>
    <row r="15" spans="1:17" x14ac:dyDescent="0.2">
      <c r="A15" s="80"/>
      <c r="B15" s="83"/>
      <c r="C15" s="75" t="s">
        <v>69</v>
      </c>
      <c r="D15" s="76"/>
      <c r="E15" s="121">
        <v>0.13218338426721404</v>
      </c>
      <c r="F15" s="121">
        <v>0.13996803464031765</v>
      </c>
      <c r="G15" s="121">
        <f>Vzor!E41</f>
        <v>9.9285590754924199E-2</v>
      </c>
      <c r="H15" s="119">
        <v>0.14360473018893571</v>
      </c>
      <c r="I15" s="119">
        <v>0.15288632935691759</v>
      </c>
      <c r="J15" s="119">
        <f>Vzor!F41</f>
        <v>0.11521053353449458</v>
      </c>
      <c r="K15" s="118">
        <v>0</v>
      </c>
      <c r="L15" s="118">
        <v>0</v>
      </c>
      <c r="M15" s="166">
        <f>Vzor!G41</f>
        <v>0</v>
      </c>
      <c r="N15" s="117">
        <f t="shared" si="1"/>
        <v>0.13222136952234775</v>
      </c>
      <c r="O15" s="118">
        <f t="shared" si="1"/>
        <v>0.14001088569359313</v>
      </c>
      <c r="P15" s="120">
        <f t="shared" si="1"/>
        <v>9.9342908579872893E-2</v>
      </c>
      <c r="Q15" s="66"/>
    </row>
    <row r="16" spans="1:17" x14ac:dyDescent="0.2">
      <c r="A16" s="80"/>
      <c r="B16" s="78" t="s">
        <v>8</v>
      </c>
      <c r="C16" s="78"/>
      <c r="D16" s="79"/>
      <c r="E16" s="121">
        <v>1.0409742515645969E-3</v>
      </c>
      <c r="F16" s="121">
        <v>1.7468706012641475E-2</v>
      </c>
      <c r="G16" s="121">
        <v>3.6945934900689901E-3</v>
      </c>
      <c r="H16" s="119">
        <v>4.7573739295908661E-4</v>
      </c>
      <c r="I16" s="119">
        <v>2.1801727684080625E-2</v>
      </c>
      <c r="J16" s="119">
        <v>2.8116856398299273E-3</v>
      </c>
      <c r="K16" s="118">
        <v>0</v>
      </c>
      <c r="L16" s="118">
        <v>0</v>
      </c>
      <c r="M16" s="166">
        <v>0</v>
      </c>
      <c r="N16" s="117">
        <f>(E16*E$3+H16*H$3+K16*K$3)/(E$3+H$3+K$3)</f>
        <v>1.0385976988205451E-3</v>
      </c>
      <c r="O16" s="118">
        <f t="shared" si="1"/>
        <v>1.7485007330730776E-2</v>
      </c>
      <c r="P16" s="120">
        <f t="shared" si="1"/>
        <v>3.6908252945364703E-3</v>
      </c>
      <c r="Q16" s="66"/>
    </row>
    <row r="17" spans="1:17" x14ac:dyDescent="0.2">
      <c r="A17" s="80"/>
      <c r="B17" s="78" t="s">
        <v>9</v>
      </c>
      <c r="C17" s="78"/>
      <c r="D17" s="79"/>
      <c r="E17" s="121">
        <v>0</v>
      </c>
      <c r="F17" s="121">
        <v>0</v>
      </c>
      <c r="G17" s="121">
        <v>0</v>
      </c>
      <c r="H17" s="119">
        <v>0</v>
      </c>
      <c r="I17" s="119">
        <v>0</v>
      </c>
      <c r="J17" s="119">
        <v>0</v>
      </c>
      <c r="K17" s="118">
        <v>0</v>
      </c>
      <c r="L17" s="118">
        <v>0</v>
      </c>
      <c r="M17" s="166">
        <v>0</v>
      </c>
      <c r="N17" s="117">
        <f t="shared" si="1"/>
        <v>0</v>
      </c>
      <c r="O17" s="118">
        <f t="shared" si="1"/>
        <v>0</v>
      </c>
      <c r="P17" s="120">
        <f t="shared" si="1"/>
        <v>0</v>
      </c>
      <c r="Q17" s="66"/>
    </row>
    <row r="18" spans="1:17" ht="13.5" thickBot="1" x14ac:dyDescent="0.25">
      <c r="A18" s="84"/>
      <c r="B18" s="85" t="s">
        <v>2</v>
      </c>
      <c r="C18" s="85"/>
      <c r="D18" s="86"/>
      <c r="E18" s="122">
        <v>0.14209535435627518</v>
      </c>
      <c r="F18" s="122">
        <v>2.0751709747661006E-2</v>
      </c>
      <c r="G18" s="122">
        <v>3.5106348994781967E-3</v>
      </c>
      <c r="H18" s="124">
        <v>0.18744053282588011</v>
      </c>
      <c r="I18" s="124">
        <v>1.6454134101192924E-2</v>
      </c>
      <c r="J18" s="124">
        <v>1.8515978603758057E-3</v>
      </c>
      <c r="K18" s="123">
        <v>0.1864406779661017</v>
      </c>
      <c r="L18" s="123">
        <v>5.9071729957805907E-2</v>
      </c>
      <c r="M18" s="167">
        <v>1.282051282051282E-2</v>
      </c>
      <c r="N18" s="125">
        <f t="shared" si="1"/>
        <v>0.14228344391447528</v>
      </c>
      <c r="O18" s="123">
        <f t="shared" si="1"/>
        <v>2.073691508717387E-2</v>
      </c>
      <c r="P18" s="126">
        <f t="shared" si="1"/>
        <v>3.5045972812355664E-3</v>
      </c>
      <c r="Q18" s="66"/>
    </row>
    <row r="19" spans="1:17" ht="13.5" thickBot="1" x14ac:dyDescent="0.25">
      <c r="A19" s="85"/>
      <c r="B19" s="87" t="s">
        <v>53</v>
      </c>
      <c r="C19" s="88"/>
      <c r="D19" s="88"/>
      <c r="E19" s="127">
        <f>E16+E17+E18+E14</f>
        <v>0.38708383674959623</v>
      </c>
      <c r="F19" s="127">
        <f>F16+F17+F18+F14</f>
        <v>1.0644791799751738</v>
      </c>
      <c r="G19" s="128">
        <f>G16+G17+G18+G14</f>
        <v>0.41263206188939794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5" thickBot="1" x14ac:dyDescent="0.2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">
      <c r="A21" s="305" t="s">
        <v>3</v>
      </c>
      <c r="B21" s="306"/>
      <c r="C21" s="306"/>
      <c r="D21" s="307"/>
      <c r="E21" s="316" t="s">
        <v>20</v>
      </c>
      <c r="F21" s="317"/>
      <c r="G21" s="317"/>
      <c r="H21" s="317"/>
      <c r="I21" s="317"/>
      <c r="J21" s="317"/>
      <c r="K21" s="317"/>
      <c r="L21" s="317"/>
      <c r="M21" s="317"/>
      <c r="N21" s="290" t="s">
        <v>22</v>
      </c>
      <c r="O21" s="291"/>
      <c r="P21" s="292"/>
      <c r="Q21" s="66"/>
    </row>
    <row r="22" spans="1:17" x14ac:dyDescent="0.2">
      <c r="A22" s="308"/>
      <c r="B22" s="309"/>
      <c r="C22" s="309"/>
      <c r="D22" s="310"/>
      <c r="E22" s="314" t="s">
        <v>10</v>
      </c>
      <c r="F22" s="294"/>
      <c r="G22" s="315"/>
      <c r="H22" s="320" t="s">
        <v>11</v>
      </c>
      <c r="I22" s="294"/>
      <c r="J22" s="315"/>
      <c r="K22" s="320" t="s">
        <v>12</v>
      </c>
      <c r="L22" s="294"/>
      <c r="M22" s="294"/>
      <c r="N22" s="296" t="s">
        <v>23</v>
      </c>
      <c r="O22" s="297"/>
      <c r="P22" s="298"/>
      <c r="Q22" s="66"/>
    </row>
    <row r="23" spans="1:17" ht="14.25" x14ac:dyDescent="0.25">
      <c r="A23" s="308"/>
      <c r="B23" s="309"/>
      <c r="C23" s="309"/>
      <c r="D23" s="310"/>
      <c r="E23" s="293" t="s">
        <v>61</v>
      </c>
      <c r="F23" s="294"/>
      <c r="G23" s="315"/>
      <c r="H23" s="318" t="s">
        <v>62</v>
      </c>
      <c r="I23" s="294"/>
      <c r="J23" s="315"/>
      <c r="K23" s="318" t="s">
        <v>63</v>
      </c>
      <c r="L23" s="294"/>
      <c r="M23" s="294"/>
      <c r="N23" s="293" t="s">
        <v>64</v>
      </c>
      <c r="O23" s="294"/>
      <c r="P23" s="295"/>
      <c r="Q23" s="66"/>
    </row>
    <row r="24" spans="1:17" ht="13.5" thickBot="1" x14ac:dyDescent="0.25">
      <c r="A24" s="311"/>
      <c r="B24" s="312"/>
      <c r="C24" s="312"/>
      <c r="D24" s="313"/>
      <c r="E24" s="42">
        <v>2016</v>
      </c>
      <c r="F24" s="43">
        <v>2017</v>
      </c>
      <c r="G24" s="43">
        <v>2018</v>
      </c>
      <c r="H24" s="43">
        <v>2016</v>
      </c>
      <c r="I24" s="43">
        <v>2017</v>
      </c>
      <c r="J24" s="43">
        <v>2018</v>
      </c>
      <c r="K24" s="43">
        <v>2016</v>
      </c>
      <c r="L24" s="43">
        <v>2017</v>
      </c>
      <c r="M24" s="43">
        <v>2018</v>
      </c>
      <c r="N24" s="42">
        <v>2016</v>
      </c>
      <c r="O24" s="43">
        <v>2017</v>
      </c>
      <c r="P24" s="67">
        <v>2018</v>
      </c>
      <c r="Q24" s="66"/>
    </row>
    <row r="25" spans="1:17" ht="13.5" customHeight="1" thickBot="1" x14ac:dyDescent="0.25">
      <c r="A25" s="90" t="s">
        <v>4</v>
      </c>
      <c r="B25" s="91"/>
      <c r="C25" s="91"/>
      <c r="D25" s="92"/>
      <c r="E25" s="110">
        <v>182.16825160496373</v>
      </c>
      <c r="F25" s="110">
        <v>161.65469427593385</v>
      </c>
      <c r="G25" s="110">
        <v>161.69129839608166</v>
      </c>
      <c r="H25" s="110">
        <v>177.19519278644827</v>
      </c>
      <c r="I25" s="110">
        <v>160.35072878116006</v>
      </c>
      <c r="J25" s="110">
        <v>163.86162849204501</v>
      </c>
      <c r="K25" s="110">
        <v>131.88269774237287</v>
      </c>
      <c r="L25" s="110">
        <v>340.76026722784809</v>
      </c>
      <c r="M25" s="164">
        <v>19.263461541025645</v>
      </c>
      <c r="N25" s="111">
        <f>(E25*E$3+H25*H$3+K25*K$3)/(E$3+H$3+K$3)</f>
        <v>182.14464835423419</v>
      </c>
      <c r="O25" s="110">
        <f t="shared" ref="O25:O34" si="2">(F25*F$3+I25*I$3+L25*L$3)/(F$3+I$3+L$3)</f>
        <v>161.66116065947762</v>
      </c>
      <c r="P25" s="112">
        <f>(G25*G$3+J25*J$3+M25*M$3)/(G$3+J$3+M$3)</f>
        <v>161.6908375269029</v>
      </c>
      <c r="Q25" s="66"/>
    </row>
    <row r="26" spans="1:17" ht="13.5" thickTop="1" x14ac:dyDescent="0.2">
      <c r="A26" s="93" t="s">
        <v>5</v>
      </c>
      <c r="B26" s="94"/>
      <c r="C26" s="94"/>
      <c r="D26" s="95"/>
      <c r="E26" s="113">
        <v>127.56053567578597</v>
      </c>
      <c r="F26" s="113">
        <v>339.86215055959144</v>
      </c>
      <c r="G26" s="113">
        <f>G27+G32+G33+G34</f>
        <v>145.39515205774856</v>
      </c>
      <c r="H26" s="113">
        <v>114.17133345184587</v>
      </c>
      <c r="I26" s="113">
        <v>332.88824557653913</v>
      </c>
      <c r="J26" s="113">
        <f>J27+J32+J33+J34</f>
        <v>149.39694715100302</v>
      </c>
      <c r="K26" s="113">
        <v>2.9100174120338984</v>
      </c>
      <c r="L26" s="113">
        <v>6.9546568219409295</v>
      </c>
      <c r="M26" s="165">
        <f>M27+M32+M33+M34</f>
        <v>7.2972222256410255</v>
      </c>
      <c r="N26" s="114">
        <f t="shared" ref="N26:N31" si="3">(E26*E$3+H26*H$3+K26*K$3)/(E$3+H$3+K$3)</f>
        <v>127.49769073302866</v>
      </c>
      <c r="O26" s="115">
        <f t="shared" si="2"/>
        <v>339.81229815289851</v>
      </c>
      <c r="P26" s="116">
        <f t="shared" ref="P26:P28" si="4">(G26*G$3+J26*J$3+M26*M$3)/(G$3+J$3+M$3)</f>
        <v>145.40229379522276</v>
      </c>
      <c r="Q26" s="66"/>
    </row>
    <row r="27" spans="1:17" x14ac:dyDescent="0.2">
      <c r="A27" s="96"/>
      <c r="B27" s="97" t="s">
        <v>6</v>
      </c>
      <c r="C27" s="97"/>
      <c r="D27" s="98"/>
      <c r="E27" s="118">
        <v>126.57350041181564</v>
      </c>
      <c r="F27" s="118">
        <v>339.38668599627158</v>
      </c>
      <c r="G27" s="118">
        <f>G28+G31</f>
        <v>144.99231146723091</v>
      </c>
      <c r="H27" s="118">
        <v>113.02302459581759</v>
      </c>
      <c r="I27" s="118">
        <v>332.43759426716025</v>
      </c>
      <c r="J27" s="118">
        <f>J28+J31</f>
        <v>149.22455196057646</v>
      </c>
      <c r="K27" s="118">
        <v>2.1120654442372886</v>
      </c>
      <c r="L27" s="118">
        <v>6.5797623071729969</v>
      </c>
      <c r="M27" s="119">
        <f>M28+M31</f>
        <v>7.0429487205128201</v>
      </c>
      <c r="N27" s="117">
        <f t="shared" si="3"/>
        <v>126.5100092303736</v>
      </c>
      <c r="O27" s="118">
        <f t="shared" si="2"/>
        <v>339.33694006215671</v>
      </c>
      <c r="P27" s="120">
        <f t="shared" si="4"/>
        <v>145.00038437755273</v>
      </c>
      <c r="Q27" s="66"/>
    </row>
    <row r="28" spans="1:17" x14ac:dyDescent="0.2">
      <c r="A28" s="99"/>
      <c r="B28" s="100"/>
      <c r="C28" s="97" t="s">
        <v>7</v>
      </c>
      <c r="D28" s="98"/>
      <c r="E28" s="118">
        <v>119.92867615466614</v>
      </c>
      <c r="F28" s="118">
        <v>330.48479626447693</v>
      </c>
      <c r="G28" s="118">
        <f>G29+G30</f>
        <v>138.3104563063491</v>
      </c>
      <c r="H28" s="118">
        <v>105.46162501984912</v>
      </c>
      <c r="I28" s="118">
        <v>322.81771218860547</v>
      </c>
      <c r="J28" s="118">
        <f>J29+J30</f>
        <v>141.43567183435235</v>
      </c>
      <c r="K28" s="118">
        <v>2.1120654442372886</v>
      </c>
      <c r="L28" s="118">
        <v>6.5797623071729969</v>
      </c>
      <c r="M28" s="119">
        <f>M29+M30</f>
        <v>7.0429487205128201</v>
      </c>
      <c r="N28" s="117">
        <f t="shared" si="3"/>
        <v>119.86187702825244</v>
      </c>
      <c r="O28" s="118">
        <f t="shared" si="2"/>
        <v>330.43274211936307</v>
      </c>
      <c r="P28" s="120">
        <f t="shared" si="4"/>
        <v>138.31453063959091</v>
      </c>
      <c r="Q28" s="66"/>
    </row>
    <row r="29" spans="1:17" x14ac:dyDescent="0.2">
      <c r="A29" s="99"/>
      <c r="B29" s="101"/>
      <c r="C29" s="100"/>
      <c r="D29" s="98" t="s">
        <v>0</v>
      </c>
      <c r="E29" s="121">
        <v>82.603499556979131</v>
      </c>
      <c r="F29" s="121">
        <v>95.778162967343079</v>
      </c>
      <c r="G29" s="121">
        <f>Vzor!H40</f>
        <v>84.962014070265226</v>
      </c>
      <c r="H29" s="119">
        <v>77.559301835385355</v>
      </c>
      <c r="I29" s="119">
        <v>88.966830064746972</v>
      </c>
      <c r="J29" s="119">
        <f>Vzor!I40</f>
        <v>83.951727016343824</v>
      </c>
      <c r="K29" s="118">
        <v>2.0437038611864411</v>
      </c>
      <c r="L29" s="118">
        <v>5.4797623071729973</v>
      </c>
      <c r="M29" s="166">
        <f>Vzor!J40</f>
        <v>4.8559829076923071</v>
      </c>
      <c r="N29" s="117">
        <f t="shared" si="3"/>
        <v>82.577622754577817</v>
      </c>
      <c r="O29" s="118">
        <f t="shared" si="2"/>
        <v>95.744834963875974</v>
      </c>
      <c r="P29" s="120">
        <f>(G29*G$3+J29*J$3+M29*M$3)/(G$3+J$3+M$3)</f>
        <v>84.95283244855321</v>
      </c>
      <c r="Q29" s="66"/>
    </row>
    <row r="30" spans="1:17" x14ac:dyDescent="0.2">
      <c r="A30" s="99"/>
      <c r="B30" s="101"/>
      <c r="C30" s="102"/>
      <c r="D30" s="95" t="s">
        <v>1</v>
      </c>
      <c r="E30" s="121">
        <v>37.325176597687005</v>
      </c>
      <c r="F30" s="121">
        <v>234.70663329713386</v>
      </c>
      <c r="G30" s="121">
        <v>53.348442236083876</v>
      </c>
      <c r="H30" s="119">
        <v>27.902323184463771</v>
      </c>
      <c r="I30" s="119">
        <v>233.85088212385847</v>
      </c>
      <c r="J30" s="119">
        <v>57.483944818008517</v>
      </c>
      <c r="K30" s="118">
        <v>6.8361583050847455E-2</v>
      </c>
      <c r="L30" s="118">
        <v>1.0999999999999999</v>
      </c>
      <c r="M30" s="166">
        <v>2.1869658128205129</v>
      </c>
      <c r="N30" s="117">
        <f t="shared" si="3"/>
        <v>37.284254273674605</v>
      </c>
      <c r="O30" s="118">
        <f t="shared" si="2"/>
        <v>234.68790715548715</v>
      </c>
      <c r="P30" s="120">
        <f t="shared" ref="P30:P34" si="5">(G30*G$3+J30*J$3+M30*M$3)/(G$3+J$3+M$3)</f>
        <v>53.361698191037696</v>
      </c>
      <c r="Q30" s="66"/>
    </row>
    <row r="31" spans="1:17" x14ac:dyDescent="0.2">
      <c r="A31" s="99"/>
      <c r="B31" s="102"/>
      <c r="C31" s="94" t="s">
        <v>69</v>
      </c>
      <c r="D31" s="95"/>
      <c r="E31" s="121">
        <v>6.644824257149514</v>
      </c>
      <c r="F31" s="121">
        <v>8.9018897317946699</v>
      </c>
      <c r="G31" s="121">
        <f>Vzor!H41</f>
        <v>6.6818551608818089</v>
      </c>
      <c r="H31" s="119">
        <v>7.5613995759684665</v>
      </c>
      <c r="I31" s="119">
        <v>9.6198820785547792</v>
      </c>
      <c r="J31" s="119">
        <f>Vzor!I41</f>
        <v>7.7888801262241101</v>
      </c>
      <c r="K31" s="118">
        <v>0</v>
      </c>
      <c r="L31" s="118">
        <v>0</v>
      </c>
      <c r="M31" s="166">
        <f>Vzor!J41</f>
        <v>0</v>
      </c>
      <c r="N31" s="117">
        <f t="shared" si="3"/>
        <v>6.6481322021211593</v>
      </c>
      <c r="O31" s="118">
        <f t="shared" si="2"/>
        <v>8.9041979427936937</v>
      </c>
      <c r="P31" s="120">
        <f t="shared" si="5"/>
        <v>6.6858537379618239</v>
      </c>
      <c r="Q31" s="66"/>
    </row>
    <row r="32" spans="1:17" x14ac:dyDescent="0.2">
      <c r="A32" s="99"/>
      <c r="B32" s="97" t="s">
        <v>8</v>
      </c>
      <c r="C32" s="97"/>
      <c r="D32" s="98"/>
      <c r="E32" s="121">
        <v>9.1132910682736976E-2</v>
      </c>
      <c r="F32" s="121">
        <v>0.28002907293905327</v>
      </c>
      <c r="G32" s="121">
        <v>0.31364817148405016</v>
      </c>
      <c r="H32" s="119">
        <v>2.2923746064972134E-2</v>
      </c>
      <c r="I32" s="119">
        <v>0.30056104018922253</v>
      </c>
      <c r="J32" s="119">
        <v>8.7848031820052117E-2</v>
      </c>
      <c r="K32" s="118">
        <v>0</v>
      </c>
      <c r="L32" s="118">
        <v>0</v>
      </c>
      <c r="M32" s="166">
        <v>0</v>
      </c>
      <c r="N32" s="117">
        <f>(E32*E$3+H32*H$3+K32*K$3)/(E$3+H$3+K$3)</f>
        <v>9.0848382370373043E-2</v>
      </c>
      <c r="O32" s="118">
        <f t="shared" si="2"/>
        <v>0.2800934134559207</v>
      </c>
      <c r="P32" s="120">
        <f t="shared" si="5"/>
        <v>0.31272498208969224</v>
      </c>
      <c r="Q32" s="66"/>
    </row>
    <row r="33" spans="1:17" x14ac:dyDescent="0.2">
      <c r="A33" s="99"/>
      <c r="B33" s="97" t="s">
        <v>9</v>
      </c>
      <c r="C33" s="97"/>
      <c r="D33" s="98"/>
      <c r="E33" s="121">
        <v>0</v>
      </c>
      <c r="F33" s="121">
        <v>0</v>
      </c>
      <c r="G33" s="121">
        <v>0</v>
      </c>
      <c r="H33" s="119">
        <v>0</v>
      </c>
      <c r="I33" s="119">
        <v>0</v>
      </c>
      <c r="J33" s="119">
        <v>0</v>
      </c>
      <c r="K33" s="118">
        <v>0</v>
      </c>
      <c r="L33" s="118">
        <v>0</v>
      </c>
      <c r="M33" s="166">
        <v>0</v>
      </c>
      <c r="N33" s="117">
        <f t="shared" ref="N33:N34" si="6">(E33*E$3+H33*H$3+K33*K$3)/(E$3+H$3+K$3)</f>
        <v>0</v>
      </c>
      <c r="O33" s="118">
        <f t="shared" si="2"/>
        <v>0</v>
      </c>
      <c r="P33" s="120">
        <f t="shared" si="5"/>
        <v>0</v>
      </c>
      <c r="Q33" s="66"/>
    </row>
    <row r="34" spans="1:17" ht="13.5" thickBot="1" x14ac:dyDescent="0.25">
      <c r="A34" s="103"/>
      <c r="B34" s="104" t="s">
        <v>2</v>
      </c>
      <c r="C34" s="104"/>
      <c r="D34" s="105"/>
      <c r="E34" s="122">
        <v>0.89590235328759749</v>
      </c>
      <c r="F34" s="122">
        <v>0.19543549038082123</v>
      </c>
      <c r="G34" s="122">
        <v>8.919241903360052E-2</v>
      </c>
      <c r="H34" s="124">
        <v>1.1253851099633003</v>
      </c>
      <c r="I34" s="124">
        <v>0.15009026918963389</v>
      </c>
      <c r="J34" s="124">
        <v>8.4547158606501166E-2</v>
      </c>
      <c r="K34" s="123">
        <v>0.79795196779661004</v>
      </c>
      <c r="L34" s="123">
        <v>0.37489451476793245</v>
      </c>
      <c r="M34" s="167">
        <v>0.25427350512820512</v>
      </c>
      <c r="N34" s="125">
        <f t="shared" si="6"/>
        <v>0.8968331202847124</v>
      </c>
      <c r="O34" s="123">
        <f t="shared" si="2"/>
        <v>0.19526467728588526</v>
      </c>
      <c r="P34" s="126">
        <f t="shared" si="5"/>
        <v>8.9184435580356686E-2</v>
      </c>
      <c r="Q34" s="66"/>
    </row>
    <row r="35" spans="1:17" ht="13.5" thickBot="1" x14ac:dyDescent="0.25">
      <c r="A35" s="104"/>
      <c r="B35" s="87" t="s">
        <v>53</v>
      </c>
      <c r="C35" s="88"/>
      <c r="D35" s="88"/>
      <c r="E35" s="127">
        <f>E32+E33+E34+E30</f>
        <v>38.312211861657339</v>
      </c>
      <c r="F35" s="127">
        <f>F32+F33+F34+F30</f>
        <v>235.18209786045372</v>
      </c>
      <c r="G35" s="128">
        <f>G32+G33+G34+G30</f>
        <v>53.751282826601525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5" thickBot="1" x14ac:dyDescent="0.25">
      <c r="A36" s="89"/>
      <c r="B36" s="89"/>
      <c r="C36" s="89"/>
      <c r="D36" s="89"/>
      <c r="Q36" s="66"/>
    </row>
    <row r="37" spans="1:17" ht="12.75" customHeight="1" x14ac:dyDescent="0.2">
      <c r="A37" s="305" t="s">
        <v>3</v>
      </c>
      <c r="B37" s="306"/>
      <c r="C37" s="306"/>
      <c r="D37" s="307"/>
      <c r="E37" s="225" t="s">
        <v>26</v>
      </c>
      <c r="F37" s="223"/>
      <c r="G37" s="223"/>
      <c r="H37" s="223"/>
      <c r="I37" s="223"/>
      <c r="J37" s="223"/>
      <c r="K37" s="223"/>
      <c r="L37" s="223"/>
      <c r="M37" s="223"/>
      <c r="N37" s="258" t="s">
        <v>27</v>
      </c>
      <c r="O37" s="259"/>
      <c r="P37" s="260"/>
      <c r="Q37" s="66"/>
    </row>
    <row r="38" spans="1:17" x14ac:dyDescent="0.2">
      <c r="A38" s="308"/>
      <c r="B38" s="309"/>
      <c r="C38" s="309"/>
      <c r="D38" s="310"/>
      <c r="E38" s="302" t="s">
        <v>10</v>
      </c>
      <c r="F38" s="288"/>
      <c r="G38" s="303"/>
      <c r="H38" s="304" t="s">
        <v>11</v>
      </c>
      <c r="I38" s="288"/>
      <c r="J38" s="303"/>
      <c r="K38" s="304" t="s">
        <v>12</v>
      </c>
      <c r="L38" s="288"/>
      <c r="M38" s="288"/>
      <c r="N38" s="284" t="s">
        <v>28</v>
      </c>
      <c r="O38" s="285"/>
      <c r="P38" s="286"/>
      <c r="Q38" s="66"/>
    </row>
    <row r="39" spans="1:17" ht="14.25" x14ac:dyDescent="0.25">
      <c r="A39" s="308"/>
      <c r="B39" s="309"/>
      <c r="C39" s="309"/>
      <c r="D39" s="310"/>
      <c r="E39" s="287" t="s">
        <v>65</v>
      </c>
      <c r="F39" s="288"/>
      <c r="G39" s="303"/>
      <c r="H39" s="319" t="s">
        <v>66</v>
      </c>
      <c r="I39" s="288"/>
      <c r="J39" s="303"/>
      <c r="K39" s="319" t="s">
        <v>67</v>
      </c>
      <c r="L39" s="288"/>
      <c r="M39" s="288"/>
      <c r="N39" s="287" t="s">
        <v>68</v>
      </c>
      <c r="O39" s="288"/>
      <c r="P39" s="289"/>
      <c r="Q39" s="66"/>
    </row>
    <row r="40" spans="1:17" ht="13.5" thickBot="1" x14ac:dyDescent="0.25">
      <c r="A40" s="311"/>
      <c r="B40" s="312"/>
      <c r="C40" s="312"/>
      <c r="D40" s="313"/>
      <c r="E40" s="42">
        <v>2016</v>
      </c>
      <c r="F40" s="43">
        <v>2017</v>
      </c>
      <c r="G40" s="43">
        <v>2018</v>
      </c>
      <c r="H40" s="43">
        <v>2016</v>
      </c>
      <c r="I40" s="43">
        <v>2017</v>
      </c>
      <c r="J40" s="43">
        <v>2018</v>
      </c>
      <c r="K40" s="43">
        <v>2016</v>
      </c>
      <c r="L40" s="43">
        <v>2017</v>
      </c>
      <c r="M40" s="43">
        <v>2018</v>
      </c>
      <c r="N40" s="42">
        <v>2016</v>
      </c>
      <c r="O40" s="43">
        <v>2017</v>
      </c>
      <c r="P40" s="67">
        <v>2018</v>
      </c>
      <c r="Q40" s="66"/>
    </row>
    <row r="41" spans="1:17" ht="13.5" customHeight="1" thickBot="1" x14ac:dyDescent="0.25">
      <c r="A41" s="14" t="s">
        <v>4</v>
      </c>
      <c r="B41" s="15"/>
      <c r="C41" s="15"/>
      <c r="D41" s="16"/>
      <c r="E41" s="145">
        <f t="shared" ref="E41:E50" si="7">E25/E9</f>
        <v>336.15250839322437</v>
      </c>
      <c r="F41" s="146">
        <f>F25/F9</f>
        <v>329.5174038354134</v>
      </c>
      <c r="G41" s="146">
        <f t="shared" ref="G41:G50" si="8">IF(G9,G25/G9,0)</f>
        <v>330.26557775671006</v>
      </c>
      <c r="H41" s="146">
        <f t="shared" ref="H41:H50" si="9">H25/H9</f>
        <v>357.35335343473133</v>
      </c>
      <c r="I41" s="146">
        <f>I25/I9</f>
        <v>348.98175619247996</v>
      </c>
      <c r="J41" s="146">
        <f>IF(J9,J25/J9,0)</f>
        <v>353.10037929230094</v>
      </c>
      <c r="K41" s="146">
        <f>IF(K9,K25/K9,0)</f>
        <v>2593.6930555999998</v>
      </c>
      <c r="L41" s="146">
        <f>IF(L9,L25/L9,0)</f>
        <v>6730.0152777499998</v>
      </c>
      <c r="M41" s="147">
        <f>IF(M9,M25/M9,0)</f>
        <v>450.76500006000009</v>
      </c>
      <c r="N41" s="145">
        <f>N25/N9</f>
        <v>336.24564286476539</v>
      </c>
      <c r="O41" s="146">
        <f>O25/O9</f>
        <v>329.63404525948567</v>
      </c>
      <c r="P41" s="148">
        <f t="shared" ref="P41:P50" si="10">IF(P9,P25/P9,0)</f>
        <v>330.3528417025334</v>
      </c>
      <c r="Q41" s="66"/>
    </row>
    <row r="42" spans="1:17" ht="13.5" thickTop="1" x14ac:dyDescent="0.2">
      <c r="A42" s="13" t="s">
        <v>5</v>
      </c>
      <c r="B42" s="6"/>
      <c r="C42" s="6"/>
      <c r="D42" s="7"/>
      <c r="E42" s="149">
        <f t="shared" si="7"/>
        <v>54.765137548635678</v>
      </c>
      <c r="F42" s="150">
        <f t="shared" ref="F42:N42" si="11">F26/F10</f>
        <v>116.25192028811178</v>
      </c>
      <c r="G42" s="150">
        <f t="shared" si="8"/>
        <v>64.735668162998053</v>
      </c>
      <c r="H42" s="150">
        <f t="shared" si="9"/>
        <v>48.834796523559895</v>
      </c>
      <c r="I42" s="150">
        <f t="shared" si="11"/>
        <v>110.35746965724353</v>
      </c>
      <c r="J42" s="150">
        <f t="shared" ref="J42:J50" si="12">IF(J10,J26/J10,0)</f>
        <v>64.420447803055438</v>
      </c>
      <c r="K42" s="150">
        <f>K26/K10</f>
        <v>6.358926937407408</v>
      </c>
      <c r="L42" s="150">
        <f t="shared" si="11"/>
        <v>17.350038597894741</v>
      </c>
      <c r="M42" s="150">
        <f t="shared" ref="M42:M47" si="13">IF(M10,M26/M10,0)</f>
        <v>14.720258627586206</v>
      </c>
      <c r="N42" s="149">
        <f t="shared" si="11"/>
        <v>54.740204524923016</v>
      </c>
      <c r="O42" s="150">
        <f t="shared" ref="O42:O48" si="14">O26/O10</f>
        <v>116.22655047242615</v>
      </c>
      <c r="P42" s="151">
        <f t="shared" si="10"/>
        <v>64.733658116864476</v>
      </c>
      <c r="Q42" s="66"/>
    </row>
    <row r="43" spans="1:17" x14ac:dyDescent="0.2">
      <c r="A43" s="8"/>
      <c r="B43" s="4" t="s">
        <v>6</v>
      </c>
      <c r="C43" s="4"/>
      <c r="D43" s="5"/>
      <c r="E43" s="152">
        <f t="shared" si="7"/>
        <v>57.899426489560092</v>
      </c>
      <c r="F43" s="153">
        <f t="shared" ref="F43:N43" si="15">F27/F11</f>
        <v>117.62708551914373</v>
      </c>
      <c r="G43" s="129">
        <f t="shared" si="8"/>
        <v>64.76407415749226</v>
      </c>
      <c r="H43" s="154">
        <f t="shared" si="9"/>
        <v>52.569014822281012</v>
      </c>
      <c r="I43" s="154">
        <f t="shared" si="15"/>
        <v>111.62372813031307</v>
      </c>
      <c r="J43" s="129">
        <f t="shared" si="12"/>
        <v>64.475759776263772</v>
      </c>
      <c r="K43" s="129">
        <f>K27/K11</f>
        <v>7.7882413256250018</v>
      </c>
      <c r="L43" s="129">
        <f t="shared" si="15"/>
        <v>19.251897120987657</v>
      </c>
      <c r="M43" s="129">
        <f t="shared" si="13"/>
        <v>14.584513279646016</v>
      </c>
      <c r="N43" s="152">
        <f t="shared" si="15"/>
        <v>57.877607225675106</v>
      </c>
      <c r="O43" s="129">
        <f t="shared" si="14"/>
        <v>117.60137825921885</v>
      </c>
      <c r="P43" s="155">
        <f t="shared" si="10"/>
        <v>64.762187619374828</v>
      </c>
      <c r="Q43" s="66"/>
    </row>
    <row r="44" spans="1:17" x14ac:dyDescent="0.2">
      <c r="A44" s="9"/>
      <c r="B44" s="11"/>
      <c r="C44" s="4" t="s">
        <v>7</v>
      </c>
      <c r="D44" s="5"/>
      <c r="E44" s="152">
        <f t="shared" si="7"/>
        <v>58.3904501133132</v>
      </c>
      <c r="F44" s="153">
        <f t="shared" ref="F44:N44" si="16">F28/F12</f>
        <v>120.38165458373143</v>
      </c>
      <c r="G44" s="129">
        <f t="shared" si="8"/>
        <v>64.646421984533319</v>
      </c>
      <c r="H44" s="154">
        <f t="shared" si="9"/>
        <v>52.562914116322062</v>
      </c>
      <c r="I44" s="154">
        <f t="shared" si="16"/>
        <v>114.2591397714875</v>
      </c>
      <c r="J44" s="129">
        <f t="shared" si="12"/>
        <v>64.311795400184792</v>
      </c>
      <c r="K44" s="129">
        <f>K28/K12</f>
        <v>7.7882413256250018</v>
      </c>
      <c r="L44" s="129">
        <f t="shared" si="16"/>
        <v>19.251897120987657</v>
      </c>
      <c r="M44" s="129">
        <f t="shared" si="13"/>
        <v>14.584513279646016</v>
      </c>
      <c r="N44" s="152">
        <f t="shared" si="16"/>
        <v>58.366760491855118</v>
      </c>
      <c r="O44" s="129">
        <f t="shared" si="14"/>
        <v>120.35546610638809</v>
      </c>
      <c r="P44" s="155">
        <f t="shared" si="10"/>
        <v>64.644321268463088</v>
      </c>
      <c r="Q44" s="66"/>
    </row>
    <row r="45" spans="1:17" x14ac:dyDescent="0.2">
      <c r="A45" s="9"/>
      <c r="B45" s="12"/>
      <c r="C45" s="11"/>
      <c r="D45" s="5" t="s">
        <v>0</v>
      </c>
      <c r="E45" s="152">
        <f t="shared" si="7"/>
        <v>45.638261311656443</v>
      </c>
      <c r="F45" s="153">
        <f t="shared" ref="F45:N45" si="17">F29/F13</f>
        <v>55.715755773784586</v>
      </c>
      <c r="G45" s="129">
        <f t="shared" si="8"/>
        <v>48.995880228000416</v>
      </c>
      <c r="H45" s="154">
        <f t="shared" si="9"/>
        <v>42.817227599364429</v>
      </c>
      <c r="I45" s="154">
        <f t="shared" si="17"/>
        <v>52.590483620036444</v>
      </c>
      <c r="J45" s="129">
        <f t="shared" si="12"/>
        <v>48.175360408969567</v>
      </c>
      <c r="K45" s="129">
        <f>K29/K13</f>
        <v>8.4616510743859674</v>
      </c>
      <c r="L45" s="129">
        <f t="shared" si="17"/>
        <v>18.291600940845075</v>
      </c>
      <c r="M45" s="129">
        <f t="shared" si="13"/>
        <v>10.330000003636362</v>
      </c>
      <c r="N45" s="152">
        <f t="shared" si="17"/>
        <v>45.626405744559136</v>
      </c>
      <c r="O45" s="129">
        <f t="shared" si="14"/>
        <v>55.702946071015432</v>
      </c>
      <c r="P45" s="155">
        <f t="shared" si="10"/>
        <v>48.99190963291656</v>
      </c>
      <c r="Q45" s="66"/>
    </row>
    <row r="46" spans="1:17" x14ac:dyDescent="0.2">
      <c r="A46" s="9"/>
      <c r="B46" s="12"/>
      <c r="C46" s="3"/>
      <c r="D46" s="7" t="s">
        <v>1</v>
      </c>
      <c r="E46" s="152">
        <f t="shared" si="7"/>
        <v>153.00495127827895</v>
      </c>
      <c r="F46" s="153">
        <f>F30/F14</f>
        <v>228.70122183725638</v>
      </c>
      <c r="G46" s="129">
        <f t="shared" si="8"/>
        <v>131.58586908407855</v>
      </c>
      <c r="H46" s="154">
        <f t="shared" si="9"/>
        <v>143.10030788992677</v>
      </c>
      <c r="I46" s="154">
        <f>I30/I14</f>
        <v>206.28660215655273</v>
      </c>
      <c r="J46" s="129">
        <f t="shared" si="12"/>
        <v>125.89830029080808</v>
      </c>
      <c r="K46" s="129">
        <f t="shared" ref="K46:M50" si="18">IF(K14,K30/K14,0)</f>
        <v>2.3047619428571426</v>
      </c>
      <c r="L46" s="129">
        <f t="shared" si="18"/>
        <v>26.069999999999997</v>
      </c>
      <c r="M46" s="129">
        <f t="shared" si="13"/>
        <v>170.58333340000001</v>
      </c>
      <c r="N46" s="152">
        <f>N30/N14</f>
        <v>152.97139081384378</v>
      </c>
      <c r="O46" s="129">
        <f>O30/O14</f>
        <v>228.60103510929986</v>
      </c>
      <c r="P46" s="155">
        <f t="shared" si="10"/>
        <v>131.56034223473659</v>
      </c>
      <c r="Q46" s="66"/>
    </row>
    <row r="47" spans="1:17" x14ac:dyDescent="0.2">
      <c r="A47" s="9"/>
      <c r="B47" s="3"/>
      <c r="C47" s="6" t="s">
        <v>69</v>
      </c>
      <c r="D47" s="7"/>
      <c r="E47" s="152">
        <f t="shared" si="7"/>
        <v>50.269739226200578</v>
      </c>
      <c r="F47" s="153">
        <f>F31/F15</f>
        <v>63.599447935882424</v>
      </c>
      <c r="G47" s="129">
        <f t="shared" si="8"/>
        <v>67.299344346706363</v>
      </c>
      <c r="H47" s="154">
        <f t="shared" si="9"/>
        <v>52.654251472219599</v>
      </c>
      <c r="I47" s="154">
        <f>I31/I15</f>
        <v>62.92179372098655</v>
      </c>
      <c r="J47" s="129">
        <f t="shared" si="12"/>
        <v>67.605625000357136</v>
      </c>
      <c r="K47" s="129">
        <f>IF(K15,K31/K15,0)</f>
        <v>0</v>
      </c>
      <c r="L47" s="129">
        <f t="shared" si="18"/>
        <v>0</v>
      </c>
      <c r="M47" s="129">
        <f t="shared" si="13"/>
        <v>0</v>
      </c>
      <c r="N47" s="152">
        <f>N31/N15</f>
        <v>50.280315701899511</v>
      </c>
      <c r="O47" s="129">
        <f t="shared" si="14"/>
        <v>63.59646893656604</v>
      </c>
      <c r="P47" s="155">
        <f t="shared" si="10"/>
        <v>67.300764931664119</v>
      </c>
      <c r="Q47" s="66"/>
    </row>
    <row r="48" spans="1:17" x14ac:dyDescent="0.2">
      <c r="A48" s="9"/>
      <c r="B48" s="4" t="s">
        <v>8</v>
      </c>
      <c r="C48" s="4"/>
      <c r="D48" s="5"/>
      <c r="E48" s="152">
        <f>E32/E16</f>
        <v>87.545787559839354</v>
      </c>
      <c r="F48" s="129">
        <f>F32/F16</f>
        <v>16.0303271883107</v>
      </c>
      <c r="G48" s="129">
        <f t="shared" si="8"/>
        <v>84.893824537701263</v>
      </c>
      <c r="H48" s="129">
        <f t="shared" si="9"/>
        <v>48.18571422857142</v>
      </c>
      <c r="I48" s="129">
        <f>I32/I16</f>
        <v>13.786111107547169</v>
      </c>
      <c r="J48" s="129">
        <f t="shared" si="12"/>
        <v>31.243902439024389</v>
      </c>
      <c r="K48" s="129">
        <f t="shared" si="18"/>
        <v>0</v>
      </c>
      <c r="L48" s="129">
        <f t="shared" si="18"/>
        <v>0</v>
      </c>
      <c r="M48" s="156">
        <f t="shared" si="18"/>
        <v>0</v>
      </c>
      <c r="N48" s="152">
        <f>N32/N16</f>
        <v>87.472158347300891</v>
      </c>
      <c r="O48" s="129">
        <f t="shared" si="14"/>
        <v>16.019061825821627</v>
      </c>
      <c r="P48" s="155">
        <f t="shared" si="10"/>
        <v>84.730367095028612</v>
      </c>
      <c r="Q48" s="66"/>
    </row>
    <row r="49" spans="1:17" x14ac:dyDescent="0.2">
      <c r="A49" s="9"/>
      <c r="B49" s="4" t="s">
        <v>9</v>
      </c>
      <c r="C49" s="4"/>
      <c r="D49" s="5"/>
      <c r="E49" s="152">
        <f>IF(E17,E33/E17,0)</f>
        <v>0</v>
      </c>
      <c r="F49" s="129">
        <f>IF(F17,F33/F17,0)</f>
        <v>0</v>
      </c>
      <c r="G49" s="153">
        <f t="shared" si="8"/>
        <v>0</v>
      </c>
      <c r="H49" s="129">
        <f>IF(H17,H33/H17,0)</f>
        <v>0</v>
      </c>
      <c r="I49" s="129">
        <f>IF(I17,I33/I17,0)</f>
        <v>0</v>
      </c>
      <c r="J49" s="129">
        <f t="shared" si="12"/>
        <v>0</v>
      </c>
      <c r="K49" s="129">
        <f t="shared" si="18"/>
        <v>0</v>
      </c>
      <c r="L49" s="129">
        <f t="shared" si="18"/>
        <v>0</v>
      </c>
      <c r="M49" s="155">
        <f t="shared" si="18"/>
        <v>0</v>
      </c>
      <c r="N49" s="153">
        <f>IF(N17,N33/N17,0)</f>
        <v>0</v>
      </c>
      <c r="O49" s="129">
        <f>IF(O17,O33/O17,0)</f>
        <v>0</v>
      </c>
      <c r="P49" s="155">
        <f t="shared" si="10"/>
        <v>0</v>
      </c>
      <c r="Q49" s="66"/>
    </row>
    <row r="50" spans="1:17" ht="13.5" thickBot="1" x14ac:dyDescent="0.25">
      <c r="A50" s="10"/>
      <c r="B50" s="1" t="s">
        <v>2</v>
      </c>
      <c r="C50" s="1"/>
      <c r="D50" s="2"/>
      <c r="E50" s="157">
        <f t="shared" si="7"/>
        <v>6.3049376761558626</v>
      </c>
      <c r="F50" s="158">
        <f>F34/F18</f>
        <v>9.4178018465610727</v>
      </c>
      <c r="G50" s="159">
        <f t="shared" si="8"/>
        <v>25.406350015735796</v>
      </c>
      <c r="H50" s="158">
        <f t="shared" si="9"/>
        <v>6.0039581247280642</v>
      </c>
      <c r="I50" s="158">
        <f>I34/I18</f>
        <v>9.1217361100000005</v>
      </c>
      <c r="J50" s="159">
        <f t="shared" si="12"/>
        <v>45.661728400000001</v>
      </c>
      <c r="K50" s="159">
        <f>IF(K18,K34/K18,0)</f>
        <v>4.2799241909090897</v>
      </c>
      <c r="L50" s="159">
        <f>IF(L18,L34/L18,0)</f>
        <v>6.3464285714285706</v>
      </c>
      <c r="M50" s="160">
        <f t="shared" si="18"/>
        <v>19.833333400000001</v>
      </c>
      <c r="N50" s="157">
        <f>N34/N18</f>
        <v>6.3031445937152535</v>
      </c>
      <c r="O50" s="159">
        <f>O34/O18</f>
        <v>9.4162837849811005</v>
      </c>
      <c r="P50" s="161">
        <f t="shared" si="10"/>
        <v>25.447841341962746</v>
      </c>
      <c r="Q50" s="66"/>
    </row>
  </sheetData>
  <mergeCells count="36"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H1:J1"/>
    <mergeCell ref="K1:M1"/>
    <mergeCell ref="E5:M5"/>
    <mergeCell ref="E6:G6"/>
    <mergeCell ref="E1:G1"/>
    <mergeCell ref="H6:J6"/>
    <mergeCell ref="K6:M6"/>
    <mergeCell ref="N38:P38"/>
    <mergeCell ref="N39:P39"/>
    <mergeCell ref="N5:P5"/>
    <mergeCell ref="N21:P21"/>
    <mergeCell ref="N37:P37"/>
    <mergeCell ref="N6:P6"/>
    <mergeCell ref="N7:P7"/>
    <mergeCell ref="N22:P22"/>
    <mergeCell ref="N23:P23"/>
  </mergeCells>
  <phoneticPr fontId="2" type="noConversion"/>
  <pageMargins left="0.19685039370078741" right="0.19685039370078741" top="0.19685039370078741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</vt:lpstr>
      <vt:lpstr>Histor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Nosková Veronika</cp:lastModifiedBy>
  <cp:lastPrinted>2017-03-15T11:10:46Z</cp:lastPrinted>
  <dcterms:created xsi:type="dcterms:W3CDTF">2009-08-05T16:06:16Z</dcterms:created>
  <dcterms:modified xsi:type="dcterms:W3CDTF">2021-03-15T06:17:07Z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owner="Šefránek" position="TopRight" marginX="0" marginY="0" classifiedOn="2019-03-29T09:29:12.8228485+01:0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template="CEZ"&gt;&lt;previousMark margin="NaN" class="C1" owner="Šefránek" position="TopRight" marginX="0" marginY="0" classifie</vt:lpwstr>
  </property>
  <property fmtid="{D5CDD505-2E9C-101B-9397-08002B2CF9AE}" pid="4" name="DocumentTagging.ClassificationMark.P02">
    <vt:lpwstr>dOn="2019-03-22T10:48:33.2649164+01:00" showPrintedBy="false" showPrintDate="false" language="cs" ApplicationVersion="Microsoft Excel, 14.0" addinVersion="5.6.3.0" template="CEZ"&gt;&lt;history bulk="false" class="Interní" code="C1" user="Pospíchalová Lenk</vt:lpwstr>
  </property>
  <property fmtid="{D5CDD505-2E9C-101B-9397-08002B2CF9AE}" pid="5" name="DocumentTagging.ClassificationMark">
    <vt:lpwstr>￼PARTS:6</vt:lpwstr>
  </property>
  <property fmtid="{D5CDD505-2E9C-101B-9397-08002B2CF9AE}" pid="6" name="DocumentTagging.ClassificationMark.P03">
    <vt:lpwstr>a" divisionPrefix="CEZd" mappingVersion="1" date="2019-03-22T10:48:33.2649164+01:00" /&gt;&lt;history bulk="true" class="Veřejné" code="C0" user="Pospíchalová Lenka" divisionPrefix="CEZd" mappingVersion="1" date="2019-03-29T09:29:13.1660463+01:00" note="Zv</vt:lpwstr>
  </property>
  <property fmtid="{D5CDD505-2E9C-101B-9397-08002B2CF9AE}" pid="7" name="DocumentTagging.ClassificationMark.P04">
    <vt:lpwstr>eřejňuje se na webových stránkách." /&gt;&lt;recipients /&gt;&lt;documentOwners /&gt;&lt;/previousMark&gt;&lt;history bulk="false" class="Interní" code="C1" user="Pospíchalová Lenka" divisionPrefix="CEZd" mappingVersion="1" date="2019-03-22T10:48:33.2649164+01:00" /&gt;&lt;histor</vt:lpwstr>
  </property>
  <property fmtid="{D5CDD505-2E9C-101B-9397-08002B2CF9AE}" pid="8" name="DocumentTagging.ClassificationMark.P05">
    <vt:lpwstr>y bulk="true" class="Veřejné" code="C0" user="Pospíchalová Lenka" divisionPrefix="CEZd" mappingVersion="1" date="2019-03-29T09:29:13.1660463+01:00" note="Zveřejňuje se na webových stránkách." /&gt;&lt;recipients /&gt;&lt;documentOwners /&gt;&lt;/ClassificationMark&gt;</vt:lpwstr>
  </property>
  <property fmtid="{D5CDD505-2E9C-101B-9397-08002B2CF9AE}" pid="9" name="MSIP_Label_f1a8c68a-6b66-4f7f-8bfd-1895343bc663_Enabled">
    <vt:lpwstr>true</vt:lpwstr>
  </property>
  <property fmtid="{D5CDD505-2E9C-101B-9397-08002B2CF9AE}" pid="10" name="MSIP_Label_f1a8c68a-6b66-4f7f-8bfd-1895343bc663_SetDate">
    <vt:lpwstr>2021-03-15T06:16:49Z</vt:lpwstr>
  </property>
  <property fmtid="{D5CDD505-2E9C-101B-9397-08002B2CF9AE}" pid="11" name="MSIP_Label_f1a8c68a-6b66-4f7f-8bfd-1895343bc663_Method">
    <vt:lpwstr>Standard</vt:lpwstr>
  </property>
  <property fmtid="{D5CDD505-2E9C-101B-9397-08002B2CF9AE}" pid="12" name="MSIP_Label_f1a8c68a-6b66-4f7f-8bfd-1895343bc663_Name">
    <vt:lpwstr>L00022</vt:lpwstr>
  </property>
  <property fmtid="{D5CDD505-2E9C-101B-9397-08002B2CF9AE}" pid="13" name="MSIP_Label_f1a8c68a-6b66-4f7f-8bfd-1895343bc663_SiteId">
    <vt:lpwstr>b233f9e1-5599-4693-9cef-38858fe25406</vt:lpwstr>
  </property>
  <property fmtid="{D5CDD505-2E9C-101B-9397-08002B2CF9AE}" pid="14" name="MSIP_Label_f1a8c68a-6b66-4f7f-8bfd-1895343bc663_ActionId">
    <vt:lpwstr>d91774b3-a623-415e-b3fe-9697676bae74</vt:lpwstr>
  </property>
  <property fmtid="{D5CDD505-2E9C-101B-9397-08002B2CF9AE}" pid="15" name="MSIP_Label_f1a8c68a-6b66-4f7f-8bfd-1895343bc663_ContentBits">
    <vt:lpwstr>0</vt:lpwstr>
  </property>
  <property fmtid="{D5CDD505-2E9C-101B-9397-08002B2CF9AE}" pid="16" name="DocumentClasification">
    <vt:lpwstr>Veřejné</vt:lpwstr>
  </property>
  <property fmtid="{D5CDD505-2E9C-101B-9397-08002B2CF9AE}" pid="17" name="CEZ_DLP">
    <vt:lpwstr>CEZ:CEZd:D</vt:lpwstr>
  </property>
  <property fmtid="{D5CDD505-2E9C-101B-9397-08002B2CF9AE}" pid="18" name="CEZ_MIPLabelName">
    <vt:lpwstr>Public-CEZd</vt:lpwstr>
  </property>
</Properties>
</file>